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utrase\Desktop\"/>
    </mc:Choice>
  </mc:AlternateContent>
  <bookViews>
    <workbookView xWindow="0" yWindow="0" windowWidth="23040" windowHeight="9396" activeTab="1"/>
  </bookViews>
  <sheets>
    <sheet name="Exemple" sheetId="5" r:id="rId1"/>
    <sheet name="Calculateur CI" sheetId="1" r:id="rId2"/>
    <sheet name="Formules" sheetId="2" r:id="rId3"/>
  </sheets>
  <definedNames>
    <definedName name="Plafond_PES">Formules!$B$11</definedName>
    <definedName name="_xlnm.Print_Area" localSheetId="1">'Calculateur CI'!$A$1:$P$78</definedName>
    <definedName name="_xlnm.Print_Area" localSheetId="0">Exemple!$A$1:$P$78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5" l="1"/>
  <c r="F74" i="5"/>
  <c r="F73" i="5"/>
  <c r="F72" i="5"/>
  <c r="F71" i="5"/>
  <c r="F70" i="5"/>
  <c r="F76" i="5" s="1"/>
  <c r="N65" i="5" s="1"/>
  <c r="G67" i="5"/>
  <c r="F67" i="5"/>
  <c r="K61" i="5"/>
  <c r="J57" i="5"/>
  <c r="G57" i="5"/>
  <c r="G58" i="5" s="1"/>
  <c r="O4" i="5" s="1"/>
  <c r="N56" i="5"/>
  <c r="M56" i="5"/>
  <c r="K56" i="5"/>
  <c r="I56" i="5"/>
  <c r="B56" i="5"/>
  <c r="N55" i="5"/>
  <c r="M55" i="5"/>
  <c r="K55" i="5"/>
  <c r="I55" i="5"/>
  <c r="B55" i="5"/>
  <c r="N54" i="5"/>
  <c r="M54" i="5"/>
  <c r="K54" i="5"/>
  <c r="I54" i="5"/>
  <c r="B54" i="5"/>
  <c r="N53" i="5"/>
  <c r="M53" i="5"/>
  <c r="K53" i="5"/>
  <c r="I53" i="5"/>
  <c r="B53" i="5"/>
  <c r="N52" i="5"/>
  <c r="M52" i="5"/>
  <c r="K52" i="5"/>
  <c r="I52" i="5"/>
  <c r="B52" i="5"/>
  <c r="N51" i="5"/>
  <c r="M51" i="5"/>
  <c r="K51" i="5"/>
  <c r="I51" i="5"/>
  <c r="B51" i="5"/>
  <c r="N50" i="5"/>
  <c r="M50" i="5"/>
  <c r="K50" i="5"/>
  <c r="I50" i="5"/>
  <c r="B50" i="5"/>
  <c r="N49" i="5"/>
  <c r="M49" i="5"/>
  <c r="K49" i="5"/>
  <c r="I49" i="5"/>
  <c r="B49" i="5"/>
  <c r="F39" i="5"/>
  <c r="F38" i="5"/>
  <c r="F37" i="5"/>
  <c r="F36" i="5"/>
  <c r="F35" i="5"/>
  <c r="F34" i="5"/>
  <c r="G31" i="5"/>
  <c r="F31" i="5"/>
  <c r="K25" i="5"/>
  <c r="J21" i="5"/>
  <c r="N20" i="5"/>
  <c r="M20" i="5"/>
  <c r="K20" i="5"/>
  <c r="I20" i="5"/>
  <c r="B20" i="5"/>
  <c r="N19" i="5"/>
  <c r="M19" i="5"/>
  <c r="K19" i="5"/>
  <c r="I19" i="5"/>
  <c r="B19" i="5"/>
  <c r="N18" i="5"/>
  <c r="M18" i="5"/>
  <c r="K18" i="5"/>
  <c r="I18" i="5"/>
  <c r="B18" i="5"/>
  <c r="N17" i="5"/>
  <c r="M17" i="5"/>
  <c r="K17" i="5"/>
  <c r="I17" i="5"/>
  <c r="B17" i="5"/>
  <c r="N16" i="5"/>
  <c r="M16" i="5"/>
  <c r="K16" i="5"/>
  <c r="I16" i="5"/>
  <c r="B16" i="5"/>
  <c r="K15" i="5"/>
  <c r="I15" i="5"/>
  <c r="B15" i="5"/>
  <c r="N14" i="5"/>
  <c r="M14" i="5"/>
  <c r="K14" i="5"/>
  <c r="I14" i="5"/>
  <c r="B14" i="5"/>
  <c r="N13" i="5"/>
  <c r="M13" i="5"/>
  <c r="K13" i="5"/>
  <c r="I13" i="5"/>
  <c r="B13" i="5"/>
  <c r="B6" i="5"/>
  <c r="N64" i="5" l="1"/>
  <c r="F40" i="5"/>
  <c r="N29" i="5" s="1"/>
  <c r="K21" i="5"/>
  <c r="M27" i="5" s="1"/>
  <c r="N27" i="5" s="1"/>
  <c r="N28" i="5"/>
  <c r="K57" i="5"/>
  <c r="M63" i="5" s="1"/>
  <c r="N63" i="5" s="1"/>
  <c r="G21" i="5"/>
  <c r="G22" i="5" s="1"/>
  <c r="O3" i="5" s="1"/>
  <c r="O5" i="5" s="1"/>
  <c r="M15" i="5"/>
  <c r="M21" i="5" s="1"/>
  <c r="N15" i="5"/>
  <c r="N21" i="5" s="1"/>
  <c r="M60" i="5"/>
  <c r="M61" i="5" s="1"/>
  <c r="N61" i="5" s="1"/>
  <c r="N57" i="5"/>
  <c r="E57" i="5"/>
  <c r="E58" i="5" s="1"/>
  <c r="L48" i="5" s="1"/>
  <c r="M57" i="5"/>
  <c r="E21" i="5"/>
  <c r="E22" i="5" s="1"/>
  <c r="M24" i="5"/>
  <c r="M25" i="5" s="1"/>
  <c r="N25" i="5" s="1"/>
  <c r="N50" i="1"/>
  <c r="N51" i="1"/>
  <c r="N52" i="1"/>
  <c r="N53" i="1"/>
  <c r="N54" i="1"/>
  <c r="N55" i="1"/>
  <c r="N56" i="1"/>
  <c r="N49" i="1"/>
  <c r="M50" i="1"/>
  <c r="M51" i="1"/>
  <c r="M52" i="1"/>
  <c r="M53" i="1"/>
  <c r="M54" i="1"/>
  <c r="M55" i="1"/>
  <c r="M56" i="1"/>
  <c r="M49" i="1"/>
  <c r="I50" i="1"/>
  <c r="I51" i="1"/>
  <c r="I52" i="1"/>
  <c r="I53" i="1"/>
  <c r="I54" i="1"/>
  <c r="I55" i="1"/>
  <c r="I56" i="1"/>
  <c r="I49" i="1"/>
  <c r="K50" i="1"/>
  <c r="K51" i="1"/>
  <c r="K52" i="1"/>
  <c r="K53" i="1"/>
  <c r="K54" i="1"/>
  <c r="K55" i="1"/>
  <c r="K56" i="1"/>
  <c r="K49" i="1"/>
  <c r="K14" i="1"/>
  <c r="K15" i="1"/>
  <c r="K16" i="1"/>
  <c r="K17" i="1"/>
  <c r="K18" i="1"/>
  <c r="K19" i="1"/>
  <c r="K20" i="1"/>
  <c r="K13" i="1"/>
  <c r="L51" i="5" l="1"/>
  <c r="O51" i="5" s="1"/>
  <c r="L54" i="5"/>
  <c r="O54" i="5" s="1"/>
  <c r="L56" i="5"/>
  <c r="O56" i="5" s="1"/>
  <c r="L53" i="5"/>
  <c r="O53" i="5" s="1"/>
  <c r="L49" i="5"/>
  <c r="O49" i="5" s="1"/>
  <c r="L50" i="5"/>
  <c r="O50" i="5" s="1"/>
  <c r="L52" i="5"/>
  <c r="O52" i="5" s="1"/>
  <c r="L55" i="5"/>
  <c r="O55" i="5" s="1"/>
  <c r="M62" i="5"/>
  <c r="N62" i="5" s="1"/>
  <c r="M26" i="5"/>
  <c r="N26" i="5" s="1"/>
  <c r="L13" i="5"/>
  <c r="O13" i="5" s="1"/>
  <c r="L15" i="5"/>
  <c r="O15" i="5" s="1"/>
  <c r="L19" i="5"/>
  <c r="O19" i="5" s="1"/>
  <c r="L17" i="5"/>
  <c r="O17" i="5" s="1"/>
  <c r="L14" i="5"/>
  <c r="O14" i="5" s="1"/>
  <c r="L12" i="5"/>
  <c r="L20" i="5"/>
  <c r="O20" i="5" s="1"/>
  <c r="L18" i="5"/>
  <c r="O18" i="5" s="1"/>
  <c r="L16" i="5"/>
  <c r="O16" i="5" s="1"/>
  <c r="M60" i="1"/>
  <c r="M61" i="1" s="1"/>
  <c r="M16" i="1"/>
  <c r="M17" i="1"/>
  <c r="M18" i="1"/>
  <c r="M19" i="1"/>
  <c r="M20" i="1"/>
  <c r="M15" i="1"/>
  <c r="M14" i="1"/>
  <c r="M13" i="1"/>
  <c r="L57" i="5" l="1"/>
  <c r="O57" i="5" s="1"/>
  <c r="N66" i="5" s="1"/>
  <c r="M4" i="5" s="1"/>
  <c r="L21" i="5"/>
  <c r="O21" i="5" s="1"/>
  <c r="N30" i="5" s="1"/>
  <c r="M3" i="5" s="1"/>
  <c r="F34" i="1"/>
  <c r="F35" i="1"/>
  <c r="F36" i="1"/>
  <c r="F37" i="1"/>
  <c r="F38" i="1"/>
  <c r="F39" i="1"/>
  <c r="F70" i="1"/>
  <c r="F71" i="1"/>
  <c r="F72" i="1"/>
  <c r="F73" i="1"/>
  <c r="F74" i="1"/>
  <c r="F75" i="1"/>
  <c r="I13" i="1"/>
  <c r="I14" i="1"/>
  <c r="I15" i="1"/>
  <c r="I16" i="1"/>
  <c r="I17" i="1"/>
  <c r="I18" i="1"/>
  <c r="I19" i="1"/>
  <c r="I20" i="1"/>
  <c r="F31" i="1"/>
  <c r="G31" i="1"/>
  <c r="B13" i="1"/>
  <c r="B14" i="1"/>
  <c r="B15" i="1"/>
  <c r="B16" i="1"/>
  <c r="B17" i="1"/>
  <c r="B18" i="1"/>
  <c r="B19" i="1"/>
  <c r="B20" i="1"/>
  <c r="N13" i="1"/>
  <c r="N14" i="1"/>
  <c r="N15" i="1"/>
  <c r="N16" i="1"/>
  <c r="N17" i="1"/>
  <c r="N18" i="1"/>
  <c r="N19" i="1"/>
  <c r="N20" i="1"/>
  <c r="B49" i="1"/>
  <c r="B50" i="1"/>
  <c r="B51" i="1"/>
  <c r="B52" i="1"/>
  <c r="B53" i="1"/>
  <c r="B54" i="1"/>
  <c r="B55" i="1"/>
  <c r="B56" i="1"/>
  <c r="J57" i="1"/>
  <c r="J21" i="1"/>
  <c r="B5" i="2"/>
  <c r="A8" i="2" s="1"/>
  <c r="B6" i="1"/>
  <c r="K61" i="1"/>
  <c r="G67" i="1"/>
  <c r="F67" i="1"/>
  <c r="N64" i="1" s="1"/>
  <c r="G57" i="1"/>
  <c r="G58" i="1" s="1"/>
  <c r="O4" i="1" s="1"/>
  <c r="K25" i="1"/>
  <c r="G21" i="1"/>
  <c r="G22" i="1" s="1"/>
  <c r="O3" i="1" s="1"/>
  <c r="K21" i="1" l="1"/>
  <c r="M26" i="1" s="1"/>
  <c r="N26" i="1" s="1"/>
  <c r="O5" i="1"/>
  <c r="N67" i="5"/>
  <c r="N4" i="5" s="1"/>
  <c r="N31" i="5"/>
  <c r="N3" i="5" s="1"/>
  <c r="M5" i="5"/>
  <c r="E57" i="1"/>
  <c r="E58" i="1" s="1"/>
  <c r="L48" i="1" s="1"/>
  <c r="F76" i="1"/>
  <c r="N65" i="1" s="1"/>
  <c r="N21" i="1"/>
  <c r="M21" i="1"/>
  <c r="E21" i="1"/>
  <c r="M24" i="1"/>
  <c r="M25" i="1" s="1"/>
  <c r="N25" i="1" s="1"/>
  <c r="F40" i="1"/>
  <c r="N29" i="1" s="1"/>
  <c r="N28" i="1"/>
  <c r="A7" i="2"/>
  <c r="A9" i="2"/>
  <c r="L50" i="1" l="1"/>
  <c r="L51" i="1"/>
  <c r="L55" i="1"/>
  <c r="L49" i="1"/>
  <c r="L52" i="1"/>
  <c r="L53" i="1"/>
  <c r="L54" i="1"/>
  <c r="L56" i="1"/>
  <c r="N5" i="5"/>
  <c r="M27" i="1"/>
  <c r="N27" i="1" s="1"/>
  <c r="E22" i="1"/>
  <c r="O49" i="1" l="1"/>
  <c r="O50" i="1"/>
  <c r="O56" i="1"/>
  <c r="O55" i="1"/>
  <c r="O54" i="1"/>
  <c r="O53" i="1"/>
  <c r="O52" i="1"/>
  <c r="O51" i="1"/>
  <c r="L14" i="1"/>
  <c r="O14" i="1" s="1"/>
  <c r="L12" i="1"/>
  <c r="L15" i="1"/>
  <c r="O15" i="1" s="1"/>
  <c r="L20" i="1"/>
  <c r="O20" i="1" s="1"/>
  <c r="L18" i="1"/>
  <c r="O18" i="1" s="1"/>
  <c r="L16" i="1"/>
  <c r="O16" i="1" s="1"/>
  <c r="L17" i="1"/>
  <c r="O17" i="1" s="1"/>
  <c r="L19" i="1"/>
  <c r="O19" i="1" s="1"/>
  <c r="L13" i="1"/>
  <c r="O13" i="1" s="1"/>
  <c r="L21" i="1" l="1"/>
  <c r="O21" i="1" s="1"/>
  <c r="N30" i="1" s="1"/>
  <c r="M3" i="1" s="1"/>
  <c r="N31" i="1" l="1"/>
  <c r="N3" i="1" s="1"/>
  <c r="N57" i="1"/>
  <c r="N61" i="1" l="1"/>
  <c r="K57" i="1"/>
  <c r="M63" i="1" l="1"/>
  <c r="N63" i="1" s="1"/>
  <c r="M62" i="1"/>
  <c r="N62" i="1" s="1"/>
  <c r="L57" i="1"/>
  <c r="M57" i="1"/>
  <c r="O57" i="1" l="1"/>
  <c r="N66" i="1" s="1"/>
  <c r="M4" i="1" l="1"/>
  <c r="M5" i="1" s="1"/>
  <c r="N67" i="1"/>
  <c r="N4" i="1" s="1"/>
  <c r="N5" i="1" s="1"/>
</calcChain>
</file>

<file path=xl/comments1.xml><?xml version="1.0" encoding="utf-8"?>
<comments xmlns="http://schemas.openxmlformats.org/spreadsheetml/2006/main">
  <authors>
    <author>Eric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</commentList>
</comments>
</file>

<file path=xl/comments2.xml><?xml version="1.0" encoding="utf-8"?>
<comments xmlns="http://schemas.openxmlformats.org/spreadsheetml/2006/main">
  <authors>
    <author>Eric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Cochez seulement si c'est une nouvelle préparation ou si c'est un laboratoire.  
Si il y a répétition du laboratoire, cochez seulement pour le premier laboratoire.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>Eric:</t>
        </r>
        <r>
          <rPr>
            <sz val="9"/>
            <color indexed="81"/>
            <rFont val="Tahoma"/>
            <family val="2"/>
          </rPr>
          <t xml:space="preserve">
Si vous faites une partie d'un cours sur un nb de semaine inférieure à 15 semaines, entrez les heures totales à faires / 15 semaines afin de ramener le nb d'heure à calculer sur une session de 15 semaines.</t>
        </r>
      </text>
    </comment>
  </commentList>
</comments>
</file>

<file path=xl/sharedStrings.xml><?xml version="1.0" encoding="utf-8"?>
<sst xmlns="http://schemas.openxmlformats.org/spreadsheetml/2006/main" count="197" uniqueCount="63">
  <si>
    <t>Automne</t>
  </si>
  <si>
    <t>Nom du cours</t>
  </si>
  <si>
    <t>No du cours</t>
  </si>
  <si>
    <t>Théorie</t>
  </si>
  <si>
    <t>Nbre d'étudiants</t>
  </si>
  <si>
    <t>HP</t>
  </si>
  <si>
    <t>HC</t>
  </si>
  <si>
    <t>PES</t>
  </si>
  <si>
    <t>CI</t>
  </si>
  <si>
    <t>Pondération</t>
  </si>
  <si>
    <t>Hr X Ét X 0,04</t>
  </si>
  <si>
    <t>NES &gt; 160</t>
  </si>
  <si>
    <r>
      <t xml:space="preserve">NES </t>
    </r>
    <r>
      <rPr>
        <sz val="11"/>
        <color theme="1"/>
        <rFont val="Calibri"/>
        <family val="2"/>
      </rPr>
      <t>≥</t>
    </r>
    <r>
      <rPr>
        <sz val="14.3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75</t>
    </r>
  </si>
  <si>
    <t>Libération (ETC)</t>
  </si>
  <si>
    <t>Libération ( % )</t>
  </si>
  <si>
    <t>Valeur Libération en CI</t>
  </si>
  <si>
    <t>Facteur HP :</t>
  </si>
  <si>
    <t># de préparation :</t>
  </si>
  <si>
    <t>Total CI Automne :</t>
  </si>
  <si>
    <t>Dégagements</t>
  </si>
  <si>
    <t>Liste années</t>
  </si>
  <si>
    <t>Enseignant(e) :</t>
  </si>
  <si>
    <t>Par : Éric Denis, comité consultatif sur la tâche</t>
  </si>
  <si>
    <t>Sommaire</t>
  </si>
  <si>
    <t>Hiver</t>
  </si>
  <si>
    <t>ETC</t>
  </si>
  <si>
    <t>Total ETC Automne :</t>
  </si>
  <si>
    <t>Plafond PES</t>
  </si>
  <si>
    <t xml:space="preserve">Bonification PES &gt; </t>
  </si>
  <si>
    <t>Total :</t>
  </si>
  <si>
    <t>Total CI Hiver :</t>
  </si>
  <si>
    <t>Total ETC Hiver :</t>
  </si>
  <si>
    <t>Type de cours</t>
  </si>
  <si>
    <t>Laboratoire</t>
  </si>
  <si>
    <t>Préparation</t>
  </si>
  <si>
    <t>Application HP ?</t>
  </si>
  <si>
    <t>Super prof</t>
  </si>
  <si>
    <t xml:space="preserve">Note : Si vous rencontrez une erreur ou un mauvais fonctionnement, S.V.P. nous en aviser par courriel --&gt; </t>
  </si>
  <si>
    <t>denis.eric@cgmatane.qc.ca</t>
  </si>
  <si>
    <t>Étudiant NES</t>
  </si>
  <si>
    <t>Stage</t>
  </si>
  <si>
    <t>Total PES</t>
  </si>
  <si>
    <t>Nejk</t>
  </si>
  <si>
    <t>Strage(s) à Nejk</t>
  </si>
  <si>
    <t>Stage Nejk</t>
  </si>
  <si>
    <t>Valeur CI</t>
  </si>
  <si>
    <t>% Supervision assumée</t>
  </si>
  <si>
    <t>Pond X 1,2 ou 1,28</t>
  </si>
  <si>
    <r>
      <t xml:space="preserve">Calculateur de CI - Convention 2015-2020 - </t>
    </r>
    <r>
      <rPr>
        <b/>
        <sz val="20"/>
        <color theme="8"/>
        <rFont val="Calibri"/>
        <family val="2"/>
        <scheme val="minor"/>
      </rPr>
      <t>Soins Infirmiers</t>
    </r>
  </si>
  <si>
    <t>Labo / Stage</t>
  </si>
  <si>
    <t>180-502</t>
  </si>
  <si>
    <t>Gériatrie active</t>
  </si>
  <si>
    <t>180-303</t>
  </si>
  <si>
    <t>180-305</t>
  </si>
  <si>
    <t>180-320</t>
  </si>
  <si>
    <t>Soins d'urgence</t>
  </si>
  <si>
    <t>Situations cliniques en médec</t>
  </si>
  <si>
    <t>Stages en médecine-chirurgie</t>
  </si>
  <si>
    <t>Ci déplacement</t>
  </si>
  <si>
    <t>Innovation pédagogique</t>
  </si>
  <si>
    <t>heures/session :</t>
  </si>
  <si>
    <t>Heures</t>
  </si>
  <si>
    <t>Version : 27 février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</si>
</sst>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4.3"/>
      <color theme="1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20"/>
      <color theme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8" fillId="4" borderId="16" xfId="0" applyFont="1" applyFill="1" applyBorder="1" applyAlignment="1" applyProtection="1">
      <alignment horizontal="center"/>
    </xf>
    <xf numFmtId="2" fontId="11" fillId="4" borderId="17" xfId="0" applyNumberFormat="1" applyFont="1" applyFill="1" applyBorder="1" applyAlignment="1" applyProtection="1">
      <alignment horizontal="center"/>
    </xf>
    <xf numFmtId="2" fontId="11" fillId="4" borderId="18" xfId="0" applyNumberFormat="1" applyFont="1" applyFill="1" applyBorder="1" applyAlignment="1" applyProtection="1">
      <alignment horizontal="center"/>
    </xf>
    <xf numFmtId="0" fontId="8" fillId="5" borderId="6" xfId="0" applyFont="1" applyFill="1" applyBorder="1" applyAlignment="1" applyProtection="1">
      <alignment horizontal="center"/>
    </xf>
    <xf numFmtId="2" fontId="11" fillId="5" borderId="12" xfId="0" applyNumberFormat="1" applyFont="1" applyFill="1" applyBorder="1" applyAlignment="1" applyProtection="1">
      <alignment horizontal="center"/>
    </xf>
    <xf numFmtId="2" fontId="11" fillId="5" borderId="7" xfId="0" applyNumberFormat="1" applyFont="1" applyFill="1" applyBorder="1" applyAlignment="1" applyProtection="1">
      <alignment horizontal="center"/>
    </xf>
    <xf numFmtId="2" fontId="2" fillId="9" borderId="2" xfId="0" applyNumberFormat="1" applyFont="1" applyFill="1" applyBorder="1" applyAlignment="1" applyProtection="1">
      <alignment horizontal="center"/>
    </xf>
    <xf numFmtId="2" fontId="2" fillId="9" borderId="3" xfId="0" applyNumberFormat="1" applyFont="1" applyFill="1" applyBorder="1" applyAlignment="1" applyProtection="1">
      <alignment horizontal="center"/>
    </xf>
    <xf numFmtId="0" fontId="0" fillId="7" borderId="0" xfId="0" applyFill="1" applyProtection="1"/>
    <xf numFmtId="0" fontId="6" fillId="7" borderId="0" xfId="0" applyFont="1" applyFill="1" applyProtection="1"/>
    <xf numFmtId="0" fontId="0" fillId="7" borderId="0" xfId="0" applyFill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" fontId="10" fillId="6" borderId="0" xfId="0" applyNumberFormat="1" applyFont="1" applyFill="1" applyBorder="1" applyAlignment="1" applyProtection="1">
      <alignment horizontal="center"/>
    </xf>
    <xf numFmtId="0" fontId="10" fillId="6" borderId="0" xfId="0" applyFont="1" applyFill="1" applyBorder="1" applyAlignment="1" applyProtection="1">
      <alignment horizontal="center"/>
    </xf>
    <xf numFmtId="2" fontId="10" fillId="6" borderId="11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2" fontId="10" fillId="6" borderId="12" xfId="0" applyNumberFormat="1" applyFont="1" applyFill="1" applyBorder="1" applyAlignment="1" applyProtection="1">
      <alignment horizontal="center"/>
    </xf>
    <xf numFmtId="0" fontId="0" fillId="6" borderId="1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0" fillId="6" borderId="0" xfId="0" applyFont="1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2" fillId="6" borderId="4" xfId="0" applyFont="1" applyFill="1" applyBorder="1" applyAlignment="1" applyProtection="1">
      <alignment horizontal="center"/>
    </xf>
    <xf numFmtId="0" fontId="0" fillId="6" borderId="5" xfId="0" applyFont="1" applyFill="1" applyBorder="1" applyProtection="1"/>
    <xf numFmtId="9" fontId="0" fillId="0" borderId="0" xfId="1" applyFont="1" applyBorder="1" applyAlignment="1" applyProtection="1">
      <alignment horizontal="center"/>
    </xf>
    <xf numFmtId="0" fontId="0" fillId="6" borderId="10" xfId="0" applyFill="1" applyBorder="1" applyProtection="1"/>
    <xf numFmtId="0" fontId="0" fillId="6" borderId="0" xfId="0" applyFill="1" applyBorder="1" applyAlignment="1" applyProtection="1">
      <alignment horizontal="center"/>
    </xf>
    <xf numFmtId="2" fontId="0" fillId="6" borderId="11" xfId="0" applyNumberFormat="1" applyFill="1" applyBorder="1" applyProtection="1"/>
    <xf numFmtId="0" fontId="0" fillId="6" borderId="11" xfId="0" applyFill="1" applyBorder="1" applyProtection="1"/>
    <xf numFmtId="2" fontId="0" fillId="6" borderId="7" xfId="0" applyNumberFormat="1" applyFill="1" applyBorder="1" applyProtection="1"/>
    <xf numFmtId="2" fontId="8" fillId="2" borderId="7" xfId="0" applyNumberFormat="1" applyFont="1" applyFill="1" applyBorder="1" applyAlignment="1" applyProtection="1"/>
    <xf numFmtId="2" fontId="8" fillId="3" borderId="3" xfId="0" applyNumberFormat="1" applyFont="1" applyFill="1" applyBorder="1" applyAlignment="1" applyProtection="1"/>
    <xf numFmtId="0" fontId="0" fillId="6" borderId="1" xfId="0" applyFill="1" applyBorder="1" applyAlignment="1" applyProtection="1">
      <alignment horizontal="center"/>
    </xf>
    <xf numFmtId="9" fontId="0" fillId="6" borderId="0" xfId="0" applyNumberFormat="1" applyFill="1" applyBorder="1" applyAlignment="1" applyProtection="1">
      <alignment horizontal="center"/>
    </xf>
    <xf numFmtId="0" fontId="0" fillId="8" borderId="0" xfId="0" applyFill="1" applyProtection="1"/>
    <xf numFmtId="0" fontId="6" fillId="8" borderId="0" xfId="0" applyFont="1" applyFill="1" applyProtection="1"/>
    <xf numFmtId="0" fontId="0" fillId="8" borderId="0" xfId="0" applyFill="1" applyAlignment="1" applyProtection="1">
      <alignment horizontal="center"/>
    </xf>
    <xf numFmtId="0" fontId="0" fillId="0" borderId="2" xfId="0" applyBorder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10" fillId="6" borderId="7" xfId="0" applyFont="1" applyFill="1" applyBorder="1" applyAlignment="1" applyProtection="1">
      <alignment horizontal="center" vertical="center"/>
    </xf>
    <xf numFmtId="0" fontId="10" fillId="6" borderId="2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quotePrefix="1" applyProtection="1"/>
    <xf numFmtId="1" fontId="10" fillId="6" borderId="22" xfId="0" quotePrefix="1" applyNumberFormat="1" applyFont="1" applyFill="1" applyBorder="1" applyAlignment="1" applyProtection="1">
      <alignment horizontal="center" vertical="center"/>
    </xf>
    <xf numFmtId="1" fontId="10" fillId="6" borderId="1" xfId="0" quotePrefix="1" applyNumberFormat="1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horizontal="center"/>
    </xf>
    <xf numFmtId="0" fontId="0" fillId="6" borderId="11" xfId="0" applyFont="1" applyFill="1" applyBorder="1" applyProtection="1"/>
    <xf numFmtId="0" fontId="0" fillId="6" borderId="5" xfId="0" applyFill="1" applyBorder="1" applyAlignment="1" applyProtection="1">
      <alignment horizontal="center"/>
    </xf>
    <xf numFmtId="0" fontId="0" fillId="6" borderId="4" xfId="0" applyFill="1" applyBorder="1" applyAlignment="1" applyProtection="1"/>
    <xf numFmtId="0" fontId="0" fillId="6" borderId="9" xfId="0" applyFill="1" applyBorder="1" applyAlignment="1" applyProtection="1"/>
    <xf numFmtId="0" fontId="0" fillId="6" borderId="10" xfId="0" applyFill="1" applyBorder="1" applyAlignment="1" applyProtection="1"/>
    <xf numFmtId="0" fontId="0" fillId="6" borderId="0" xfId="0" applyFill="1" applyBorder="1" applyAlignment="1" applyProtection="1"/>
    <xf numFmtId="0" fontId="0" fillId="6" borderId="10" xfId="0" applyFont="1" applyFill="1" applyBorder="1" applyProtection="1"/>
    <xf numFmtId="0" fontId="0" fillId="6" borderId="0" xfId="0" applyFill="1" applyBorder="1" applyProtection="1"/>
    <xf numFmtId="0" fontId="0" fillId="0" borderId="0" xfId="0" applyFill="1" applyBorder="1" applyAlignment="1" applyProtection="1"/>
    <xf numFmtId="0" fontId="2" fillId="6" borderId="4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</xf>
    <xf numFmtId="2" fontId="18" fillId="6" borderId="11" xfId="0" applyNumberFormat="1" applyFont="1" applyFill="1" applyBorder="1" applyAlignment="1" applyProtection="1">
      <alignment horizontal="center"/>
    </xf>
    <xf numFmtId="2" fontId="18" fillId="6" borderId="7" xfId="0" applyNumberFormat="1" applyFont="1" applyFill="1" applyBorder="1" applyAlignment="1" applyProtection="1">
      <alignment horizontal="center"/>
    </xf>
    <xf numFmtId="2" fontId="2" fillId="6" borderId="1" xfId="0" applyNumberFormat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9" fontId="0" fillId="0" borderId="9" xfId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9" fontId="0" fillId="0" borderId="0" xfId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9" fontId="0" fillId="0" borderId="12" xfId="1" applyFont="1" applyBorder="1" applyAlignment="1" applyProtection="1">
      <alignment horizontal="center"/>
      <protection locked="0"/>
    </xf>
    <xf numFmtId="0" fontId="10" fillId="6" borderId="7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0" fillId="6" borderId="8" xfId="0" applyFill="1" applyBorder="1" applyProtection="1"/>
    <xf numFmtId="0" fontId="0" fillId="6" borderId="3" xfId="0" applyFill="1" applyBorder="1" applyProtection="1"/>
    <xf numFmtId="2" fontId="10" fillId="6" borderId="3" xfId="0" applyNumberFormat="1" applyFont="1" applyFill="1" applyBorder="1" applyAlignment="1" applyProtection="1">
      <alignment horizontal="center" vertical="center"/>
    </xf>
    <xf numFmtId="2" fontId="10" fillId="6" borderId="3" xfId="0" applyNumberFormat="1" applyFont="1" applyFill="1" applyBorder="1" applyAlignment="1" applyProtection="1">
      <alignment horizontal="center" vertical="center"/>
    </xf>
    <xf numFmtId="2" fontId="0" fillId="6" borderId="9" xfId="0" applyNumberFormat="1" applyFill="1" applyBorder="1" applyAlignment="1" applyProtection="1">
      <alignment horizontal="center"/>
    </xf>
    <xf numFmtId="0" fontId="19" fillId="11" borderId="0" xfId="0" applyFont="1" applyFill="1" applyProtection="1"/>
    <xf numFmtId="0" fontId="12" fillId="11" borderId="0" xfId="0" applyFont="1" applyFill="1" applyProtection="1"/>
    <xf numFmtId="0" fontId="2" fillId="11" borderId="0" xfId="0" applyFont="1" applyFill="1" applyBorder="1" applyAlignment="1" applyProtection="1">
      <alignment vertical="top" wrapText="1"/>
    </xf>
    <xf numFmtId="0" fontId="20" fillId="11" borderId="0" xfId="0" applyFont="1" applyFill="1" applyBorder="1" applyAlignment="1" applyProtection="1">
      <alignment horizontal="center"/>
      <protection locked="0"/>
    </xf>
    <xf numFmtId="0" fontId="0" fillId="11" borderId="0" xfId="0" applyFill="1" applyProtection="1"/>
    <xf numFmtId="0" fontId="7" fillId="11" borderId="0" xfId="0" applyFont="1" applyFill="1" applyProtection="1"/>
    <xf numFmtId="0" fontId="0" fillId="11" borderId="0" xfId="0" applyFill="1" applyAlignment="1" applyProtection="1">
      <alignment wrapText="1"/>
    </xf>
    <xf numFmtId="0" fontId="21" fillId="11" borderId="0" xfId="0" applyFont="1" applyFill="1" applyProtection="1">
      <protection locked="0"/>
    </xf>
    <xf numFmtId="0" fontId="0" fillId="11" borderId="0" xfId="0" applyFill="1" applyAlignment="1" applyProtection="1">
      <alignment horizontal="right"/>
    </xf>
    <xf numFmtId="0" fontId="0" fillId="11" borderId="0" xfId="0" applyFill="1" applyAlignment="1" applyProtection="1">
      <alignment horizontal="center"/>
    </xf>
    <xf numFmtId="0" fontId="2" fillId="11" borderId="0" xfId="0" applyFont="1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</xf>
    <xf numFmtId="2" fontId="10" fillId="6" borderId="1" xfId="0" applyNumberFormat="1" applyFont="1" applyFill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/>
      <protection locked="0"/>
    </xf>
    <xf numFmtId="165" fontId="0" fillId="0" borderId="12" xfId="0" applyNumberFormat="1" applyBorder="1" applyAlignment="1" applyProtection="1">
      <alignment horizontal="center"/>
      <protection locked="0"/>
    </xf>
    <xf numFmtId="165" fontId="0" fillId="0" borderId="0" xfId="0" applyNumberFormat="1" applyFill="1" applyBorder="1" applyProtection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3" fillId="0" borderId="0" xfId="0" applyNumberFormat="1" applyFont="1" applyBorder="1"/>
    <xf numFmtId="0" fontId="0" fillId="0" borderId="0" xfId="0" quotePrefix="1" applyAlignment="1" applyProtection="1">
      <alignment horizontal="right"/>
    </xf>
    <xf numFmtId="0" fontId="0" fillId="10" borderId="0" xfId="0" applyFill="1" applyProtection="1"/>
    <xf numFmtId="2" fontId="11" fillId="4" borderId="0" xfId="0" applyNumberFormat="1" applyFont="1" applyFill="1" applyBorder="1" applyAlignment="1" applyProtection="1">
      <alignment horizontal="center"/>
    </xf>
    <xf numFmtId="0" fontId="0" fillId="11" borderId="0" xfId="0" applyFill="1" applyBorder="1" applyAlignment="1" applyProtection="1">
      <alignment horizontal="right"/>
    </xf>
    <xf numFmtId="0" fontId="8" fillId="0" borderId="4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165" fontId="11" fillId="4" borderId="11" xfId="0" applyNumberFormat="1" applyFont="1" applyFill="1" applyBorder="1" applyAlignment="1" applyProtection="1">
      <alignment horizontal="center"/>
    </xf>
    <xf numFmtId="165" fontId="11" fillId="5" borderId="7" xfId="0" applyNumberFormat="1" applyFont="1" applyFill="1" applyBorder="1" applyAlignment="1" applyProtection="1">
      <alignment horizontal="center"/>
    </xf>
    <xf numFmtId="2" fontId="2" fillId="9" borderId="8" xfId="0" applyNumberFormat="1" applyFont="1" applyFill="1" applyBorder="1" applyAlignment="1" applyProtection="1">
      <alignment horizontal="center"/>
    </xf>
    <xf numFmtId="165" fontId="2" fillId="9" borderId="3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0" fontId="0" fillId="6" borderId="10" xfId="0" applyFont="1" applyFill="1" applyBorder="1" applyAlignment="1" applyProtection="1"/>
    <xf numFmtId="0" fontId="0" fillId="6" borderId="0" xfId="0" applyFont="1" applyFill="1" applyBorder="1" applyAlignment="1" applyProtection="1"/>
    <xf numFmtId="0" fontId="13" fillId="11" borderId="0" xfId="0" applyFont="1" applyFill="1" applyAlignment="1" applyProtection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0" fillId="11" borderId="0" xfId="0" applyFont="1" applyFill="1" applyAlignment="1" applyProtection="1">
      <alignment horizontal="center"/>
    </xf>
    <xf numFmtId="0" fontId="20" fillId="11" borderId="0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right" vertical="center" wrapText="1"/>
    </xf>
    <xf numFmtId="0" fontId="0" fillId="6" borderId="9" xfId="0" applyFill="1" applyBorder="1" applyAlignment="1" applyProtection="1">
      <alignment horizontal="right" vertical="center" wrapText="1"/>
    </xf>
    <xf numFmtId="2" fontId="10" fillId="6" borderId="2" xfId="0" applyNumberFormat="1" applyFont="1" applyFill="1" applyBorder="1" applyAlignment="1" applyProtection="1">
      <alignment horizontal="center" vertical="center"/>
    </xf>
    <xf numFmtId="2" fontId="10" fillId="6" borderId="3" xfId="0" applyNumberFormat="1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right"/>
    </xf>
    <xf numFmtId="0" fontId="0" fillId="6" borderId="12" xfId="0" applyFill="1" applyBorder="1" applyAlignment="1" applyProtection="1">
      <alignment horizontal="right"/>
    </xf>
    <xf numFmtId="0" fontId="2" fillId="6" borderId="8" xfId="0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9" fontId="0" fillId="0" borderId="14" xfId="1" applyFont="1" applyBorder="1" applyAlignment="1" applyProtection="1">
      <alignment horizontal="center"/>
      <protection locked="0"/>
    </xf>
    <xf numFmtId="9" fontId="0" fillId="0" borderId="15" xfId="1" applyFont="1" applyBorder="1" applyAlignment="1" applyProtection="1">
      <alignment horizontal="center"/>
      <protection locked="0"/>
    </xf>
    <xf numFmtId="165" fontId="10" fillId="6" borderId="2" xfId="0" applyNumberFormat="1" applyFont="1" applyFill="1" applyBorder="1" applyAlignment="1" applyProtection="1">
      <alignment horizontal="center" vertical="center"/>
    </xf>
    <xf numFmtId="165" fontId="10" fillId="6" borderId="3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9" fontId="0" fillId="0" borderId="17" xfId="1" applyFont="1" applyBorder="1" applyAlignment="1" applyProtection="1">
      <alignment horizontal="center"/>
      <protection locked="0"/>
    </xf>
    <xf numFmtId="9" fontId="0" fillId="0" borderId="18" xfId="1" applyFont="1" applyBorder="1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3" xfId="0" applyFont="1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left"/>
    </xf>
    <xf numFmtId="0" fontId="0" fillId="6" borderId="0" xfId="0" applyFill="1" applyBorder="1" applyAlignment="1" applyProtection="1">
      <alignment horizontal="left"/>
    </xf>
    <xf numFmtId="0" fontId="0" fillId="6" borderId="6" xfId="0" applyFill="1" applyBorder="1" applyAlignment="1" applyProtection="1">
      <alignment horizontal="left"/>
    </xf>
    <xf numFmtId="0" fontId="0" fillId="6" borderId="12" xfId="0" applyFill="1" applyBorder="1" applyAlignment="1" applyProtection="1">
      <alignment horizontal="left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9" fontId="0" fillId="0" borderId="20" xfId="1" applyFont="1" applyBorder="1" applyAlignment="1" applyProtection="1">
      <alignment horizontal="center"/>
      <protection locked="0"/>
    </xf>
    <xf numFmtId="9" fontId="0" fillId="0" borderId="21" xfId="1" applyFont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right"/>
    </xf>
    <xf numFmtId="0" fontId="8" fillId="2" borderId="8" xfId="0" applyFont="1" applyFill="1" applyBorder="1" applyAlignment="1" applyProtection="1">
      <alignment horizontal="right"/>
    </xf>
    <xf numFmtId="9" fontId="0" fillId="6" borderId="2" xfId="0" applyNumberFormat="1" applyFill="1" applyBorder="1" applyAlignment="1" applyProtection="1">
      <alignment horizontal="center"/>
    </xf>
    <xf numFmtId="9" fontId="0" fillId="6" borderId="3" xfId="0" applyNumberForma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right"/>
    </xf>
    <xf numFmtId="0" fontId="8" fillId="3" borderId="8" xfId="0" applyFont="1" applyFill="1" applyBorder="1" applyAlignment="1" applyProtection="1">
      <alignment horizontal="right"/>
    </xf>
    <xf numFmtId="0" fontId="8" fillId="10" borderId="4" xfId="0" applyFont="1" applyFill="1" applyBorder="1" applyAlignment="1" applyProtection="1">
      <alignment horizontal="center" vertical="top" wrapText="1"/>
    </xf>
    <xf numFmtId="0" fontId="8" fillId="10" borderId="9" xfId="0" applyFont="1" applyFill="1" applyBorder="1" applyAlignment="1" applyProtection="1">
      <alignment horizontal="center" vertical="top" wrapText="1"/>
    </xf>
    <xf numFmtId="0" fontId="8" fillId="10" borderId="5" xfId="0" applyFont="1" applyFill="1" applyBorder="1" applyAlignment="1" applyProtection="1">
      <alignment horizontal="center" vertical="top" wrapText="1"/>
    </xf>
    <xf numFmtId="0" fontId="8" fillId="10" borderId="10" xfId="0" applyFont="1" applyFill="1" applyBorder="1" applyAlignment="1" applyProtection="1">
      <alignment horizontal="center" vertical="top" wrapText="1"/>
    </xf>
    <xf numFmtId="0" fontId="8" fillId="10" borderId="0" xfId="0" applyFont="1" applyFill="1" applyBorder="1" applyAlignment="1" applyProtection="1">
      <alignment horizontal="center" vertical="top" wrapText="1"/>
    </xf>
    <xf numFmtId="0" fontId="8" fillId="10" borderId="11" xfId="0" applyFont="1" applyFill="1" applyBorder="1" applyAlignment="1" applyProtection="1">
      <alignment horizontal="center" vertical="top" wrapText="1"/>
    </xf>
    <xf numFmtId="0" fontId="17" fillId="10" borderId="6" xfId="2" applyFont="1" applyFill="1" applyBorder="1" applyAlignment="1" applyProtection="1">
      <alignment horizontal="center" vertical="top" wrapText="1"/>
    </xf>
    <xf numFmtId="0" fontId="17" fillId="10" borderId="12" xfId="2" applyFont="1" applyFill="1" applyBorder="1" applyAlignment="1" applyProtection="1">
      <alignment horizontal="center" vertical="top" wrapText="1"/>
    </xf>
    <xf numFmtId="0" fontId="17" fillId="10" borderId="7" xfId="2" applyFont="1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right" vertical="center" wrapText="1"/>
    </xf>
    <xf numFmtId="0" fontId="0" fillId="6" borderId="0" xfId="0" applyFill="1" applyBorder="1" applyAlignment="1" applyProtection="1">
      <alignment horizontal="right" vertical="center" wrapText="1"/>
    </xf>
    <xf numFmtId="0" fontId="8" fillId="2" borderId="6" xfId="0" applyFont="1" applyFill="1" applyBorder="1" applyAlignment="1" applyProtection="1">
      <alignment horizontal="right"/>
    </xf>
    <xf numFmtId="0" fontId="8" fillId="2" borderId="12" xfId="0" applyFont="1" applyFill="1" applyBorder="1" applyAlignment="1" applyProtection="1">
      <alignment horizontal="right"/>
    </xf>
    <xf numFmtId="0" fontId="10" fillId="6" borderId="6" xfId="0" applyFont="1" applyFill="1" applyBorder="1" applyAlignment="1" applyProtection="1">
      <alignment horizontal="center" vertical="center"/>
    </xf>
    <xf numFmtId="0" fontId="10" fillId="6" borderId="7" xfId="0" applyFont="1" applyFill="1" applyBorder="1" applyAlignment="1" applyProtection="1">
      <alignment horizontal="center" vertical="center"/>
    </xf>
  </cellXfs>
  <cellStyles count="3">
    <cellStyle name="Lien hypertexte" xfId="2" builtinId="8"/>
    <cellStyle name="Normal" xfId="0" builtinId="0"/>
    <cellStyle name="Pourcentage" xfId="1" builtinId="5"/>
  </cellStyles>
  <dxfs count="38"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Formules!$A$6:$A$9" noThreeD="1" sel="3" val="0"/>
</file>

<file path=xl/ctrlProps/ctrlProp10.xml><?xml version="1.0" encoding="utf-8"?>
<formControlPr xmlns="http://schemas.microsoft.com/office/spreadsheetml/2009/9/main" objectType="Drop" dropStyle="combo" dx="16" fmlaLink="$C$19" fmlaRange="Formules!$A$15:$A$18" noThreeD="1" sel="1" val="0"/>
</file>

<file path=xl/ctrlProps/ctrlProp11.xml><?xml version="1.0" encoding="utf-8"?>
<formControlPr xmlns="http://schemas.microsoft.com/office/spreadsheetml/2009/9/main" objectType="Drop" dropStyle="combo" dx="16" fmlaLink="$C$20" fmlaRange="Formules!$A$15:$A$18" noThreeD="1" sel="1" val="0"/>
</file>

<file path=xl/ctrlProps/ctrlProp12.xml><?xml version="1.0" encoding="utf-8"?>
<formControlPr xmlns="http://schemas.microsoft.com/office/spreadsheetml/2009/9/main" objectType="CheckBox" fmlaLink="$D$15" noThreeD="1"/>
</file>

<file path=xl/ctrlProps/ctrlProp13.xml><?xml version="1.0" encoding="utf-8"?>
<formControlPr xmlns="http://schemas.microsoft.com/office/spreadsheetml/2009/9/main" objectType="CheckBox" checked="Checked" fmlaLink="$D$14" noThreeD="1"/>
</file>

<file path=xl/ctrlProps/ctrlProp14.xml><?xml version="1.0" encoding="utf-8"?>
<formControlPr xmlns="http://schemas.microsoft.com/office/spreadsheetml/2009/9/main" objectType="CheckBox" checked="Checked" fmlaLink="$D$16" noThreeD="1"/>
</file>

<file path=xl/ctrlProps/ctrlProp15.xml><?xml version="1.0" encoding="utf-8"?>
<formControlPr xmlns="http://schemas.microsoft.com/office/spreadsheetml/2009/9/main" objectType="CheckBox" checked="Checked" fmlaLink="$D$17" noThreeD="1"/>
</file>

<file path=xl/ctrlProps/ctrlProp16.xml><?xml version="1.0" encoding="utf-8"?>
<formControlPr xmlns="http://schemas.microsoft.com/office/spreadsheetml/2009/9/main" objectType="CheckBox" fmlaLink="$D$18" noThreeD="1"/>
</file>

<file path=xl/ctrlProps/ctrlProp17.xml><?xml version="1.0" encoding="utf-8"?>
<formControlPr xmlns="http://schemas.microsoft.com/office/spreadsheetml/2009/9/main" objectType="CheckBox" fmlaLink="$D$19" noThreeD="1"/>
</file>

<file path=xl/ctrlProps/ctrlProp18.xml><?xml version="1.0" encoding="utf-8"?>
<formControlPr xmlns="http://schemas.microsoft.com/office/spreadsheetml/2009/9/main" objectType="CheckBox" fmlaLink="$D$20" noThreeD="1"/>
</file>

<file path=xl/ctrlProps/ctrlProp19.xml><?xml version="1.0" encoding="utf-8"?>
<formControlPr xmlns="http://schemas.microsoft.com/office/spreadsheetml/2009/9/main" objectType="Drop" dropStyle="combo" dx="16" fmlaLink="$C$49" fmlaRange="Formules!$A$15:$A$18" noThreeD="1" sel="4" val="0"/>
</file>

<file path=xl/ctrlProps/ctrlProp2.xml><?xml version="1.0" encoding="utf-8"?>
<formControlPr xmlns="http://schemas.microsoft.com/office/spreadsheetml/2009/9/main" objectType="Drop" dropStyle="combo" dx="16" fmlaRange="Formules!$A$6:$A$9" noThreeD="1" sel="4" val="0"/>
</file>

<file path=xl/ctrlProps/ctrlProp20.xml><?xml version="1.0" encoding="utf-8"?>
<formControlPr xmlns="http://schemas.microsoft.com/office/spreadsheetml/2009/9/main" objectType="CheckBox" checked="Checked" fmlaLink="$D$49" noThreeD="1"/>
</file>

<file path=xl/ctrlProps/ctrlProp21.xml><?xml version="1.0" encoding="utf-8"?>
<formControlPr xmlns="http://schemas.microsoft.com/office/spreadsheetml/2009/9/main" objectType="Drop" dropStyle="combo" dx="16" fmlaLink="$C$50" fmlaRange="Formules!$A$15:$A$18" noThreeD="1" sel="4" val="0"/>
</file>

<file path=xl/ctrlProps/ctrlProp22.xml><?xml version="1.0" encoding="utf-8"?>
<formControlPr xmlns="http://schemas.microsoft.com/office/spreadsheetml/2009/9/main" objectType="Drop" dropStyle="combo" dx="16" fmlaLink="$C$51" fmlaRange="Formules!$A$15:$A$18" noThreeD="1" sel="2" val="0"/>
</file>

<file path=xl/ctrlProps/ctrlProp23.xml><?xml version="1.0" encoding="utf-8"?>
<formControlPr xmlns="http://schemas.microsoft.com/office/spreadsheetml/2009/9/main" objectType="Drop" dropStyle="combo" dx="16" fmlaLink="$C$52" fmlaRange="Formules!$A$15:$A$18" noThreeD="1" sel="2" val="0"/>
</file>

<file path=xl/ctrlProps/ctrlProp24.xml><?xml version="1.0" encoding="utf-8"?>
<formControlPr xmlns="http://schemas.microsoft.com/office/spreadsheetml/2009/9/main" objectType="Drop" dropStyle="combo" dx="16" fmlaLink="$C$53" fmlaRange="Formules!$A$15:$A$18" noThreeD="1" sel="3" val="0"/>
</file>

<file path=xl/ctrlProps/ctrlProp25.xml><?xml version="1.0" encoding="utf-8"?>
<formControlPr xmlns="http://schemas.microsoft.com/office/spreadsheetml/2009/9/main" objectType="Drop" dropStyle="combo" dx="16" fmlaLink="$C$54" fmlaRange="Formules!$A$15:$A$18" noThreeD="1" sel="3" val="0"/>
</file>

<file path=xl/ctrlProps/ctrlProp26.xml><?xml version="1.0" encoding="utf-8"?>
<formControlPr xmlns="http://schemas.microsoft.com/office/spreadsheetml/2009/9/main" objectType="Drop" dropStyle="combo" dx="16" fmlaLink="$C$55" fmlaRange="Formules!$A$15:$A$18" noThreeD="1" sel="1" val="0"/>
</file>

<file path=xl/ctrlProps/ctrlProp27.xml><?xml version="1.0" encoding="utf-8"?>
<formControlPr xmlns="http://schemas.microsoft.com/office/spreadsheetml/2009/9/main" objectType="Drop" dropStyle="combo" dx="16" fmlaLink="$C$56" fmlaRange="Formules!$A$15:$A$18" noThreeD="1" sel="0" val="0"/>
</file>

<file path=xl/ctrlProps/ctrlProp28.xml><?xml version="1.0" encoding="utf-8"?>
<formControlPr xmlns="http://schemas.microsoft.com/office/spreadsheetml/2009/9/main" objectType="CheckBox" fmlaLink="$D$50" noThreeD="1"/>
</file>

<file path=xl/ctrlProps/ctrlProp29.xml><?xml version="1.0" encoding="utf-8"?>
<formControlPr xmlns="http://schemas.microsoft.com/office/spreadsheetml/2009/9/main" objectType="CheckBox" checked="Checked" fmlaLink="$D$51" noThreeD="1"/>
</file>

<file path=xl/ctrlProps/ctrlProp3.xml><?xml version="1.0" encoding="utf-8"?>
<formControlPr xmlns="http://schemas.microsoft.com/office/spreadsheetml/2009/9/main" objectType="Drop" dropStyle="combo" dx="16" fmlaLink="$C$13" fmlaRange="Formules!$A$15:$A$18" noThreeD="1" sel="2" val="0"/>
</file>

<file path=xl/ctrlProps/ctrlProp30.xml><?xml version="1.0" encoding="utf-8"?>
<formControlPr xmlns="http://schemas.microsoft.com/office/spreadsheetml/2009/9/main" objectType="CheckBox" fmlaLink="$D$52" noThreeD="1"/>
</file>

<file path=xl/ctrlProps/ctrlProp31.xml><?xml version="1.0" encoding="utf-8"?>
<formControlPr xmlns="http://schemas.microsoft.com/office/spreadsheetml/2009/9/main" objectType="CheckBox" checked="Checked" fmlaLink="$D$53" noThreeD="1"/>
</file>

<file path=xl/ctrlProps/ctrlProp32.xml><?xml version="1.0" encoding="utf-8"?>
<formControlPr xmlns="http://schemas.microsoft.com/office/spreadsheetml/2009/9/main" objectType="CheckBox" fmlaLink="$D$54" noThreeD="1"/>
</file>

<file path=xl/ctrlProps/ctrlProp33.xml><?xml version="1.0" encoding="utf-8"?>
<formControlPr xmlns="http://schemas.microsoft.com/office/spreadsheetml/2009/9/main" objectType="CheckBox" fmlaLink="$D$55" noThreeD="1"/>
</file>

<file path=xl/ctrlProps/ctrlProp34.xml><?xml version="1.0" encoding="utf-8"?>
<formControlPr xmlns="http://schemas.microsoft.com/office/spreadsheetml/2009/9/main" objectType="CheckBox" fmlaLink="$D$56" noThreeD="1"/>
</file>

<file path=xl/ctrlProps/ctrlProp35.xml><?xml version="1.0" encoding="utf-8"?>
<formControlPr xmlns="http://schemas.microsoft.com/office/spreadsheetml/2009/9/main" objectType="Drop" dropStyle="combo" dx="16" fmlaRange="Formules!$A$6:$A$9" noThreeD="1" sel="3" val="0"/>
</file>

<file path=xl/ctrlProps/ctrlProp36.xml><?xml version="1.0" encoding="utf-8"?>
<formControlPr xmlns="http://schemas.microsoft.com/office/spreadsheetml/2009/9/main" objectType="Drop" dropStyle="combo" dx="16" fmlaRange="Formules!$A$6:$A$9" noThreeD="1" sel="4" val="0"/>
</file>

<file path=xl/ctrlProps/ctrlProp37.xml><?xml version="1.0" encoding="utf-8"?>
<formControlPr xmlns="http://schemas.microsoft.com/office/spreadsheetml/2009/9/main" objectType="Drop" dropStyle="combo" dx="16" fmlaLink="$C$13" fmlaRange="Formules!$A$15:$A$18" noThreeD="1" sel="1" val="0"/>
</file>

<file path=xl/ctrlProps/ctrlProp38.xml><?xml version="1.0" encoding="utf-8"?>
<formControlPr xmlns="http://schemas.microsoft.com/office/spreadsheetml/2009/9/main" objectType="CheckBox" fmlaLink="$D$13" noThreeD="1"/>
</file>

<file path=xl/ctrlProps/ctrlProp39.xml><?xml version="1.0" encoding="utf-8"?>
<formControlPr xmlns="http://schemas.microsoft.com/office/spreadsheetml/2009/9/main" objectType="Drop" dropStyle="combo" dx="16" fmlaLink="$C$14" fmlaRange="Formules!$A$15:$A$18" noThreeD="1" sel="1" val="0"/>
</file>

<file path=xl/ctrlProps/ctrlProp4.xml><?xml version="1.0" encoding="utf-8"?>
<formControlPr xmlns="http://schemas.microsoft.com/office/spreadsheetml/2009/9/main" objectType="CheckBox" checked="Checked" fmlaLink="$D$13" noThreeD="1"/>
</file>

<file path=xl/ctrlProps/ctrlProp40.xml><?xml version="1.0" encoding="utf-8"?>
<formControlPr xmlns="http://schemas.microsoft.com/office/spreadsheetml/2009/9/main" objectType="Drop" dropStyle="combo" dx="16" fmlaLink="$C$15" fmlaRange="Formules!$A$15:$A$18" noThreeD="1" sel="1" val="0"/>
</file>

<file path=xl/ctrlProps/ctrlProp41.xml><?xml version="1.0" encoding="utf-8"?>
<formControlPr xmlns="http://schemas.microsoft.com/office/spreadsheetml/2009/9/main" objectType="Drop" dropStyle="combo" dx="16" fmlaLink="$C$16" fmlaRange="Formules!$A$15:$A$18" noThreeD="1" sel="1" val="0"/>
</file>

<file path=xl/ctrlProps/ctrlProp42.xml><?xml version="1.0" encoding="utf-8"?>
<formControlPr xmlns="http://schemas.microsoft.com/office/spreadsheetml/2009/9/main" objectType="Drop" dropStyle="combo" dx="16" fmlaLink="$C$17" fmlaRange="Formules!$A$15:$A$18" noThreeD="1" sel="1" val="0"/>
</file>

<file path=xl/ctrlProps/ctrlProp43.xml><?xml version="1.0" encoding="utf-8"?>
<formControlPr xmlns="http://schemas.microsoft.com/office/spreadsheetml/2009/9/main" objectType="Drop" dropStyle="combo" dx="16" fmlaLink="$C$18" fmlaRange="Formules!$A$15:$A$18" noThreeD="1" sel="1" val="0"/>
</file>

<file path=xl/ctrlProps/ctrlProp44.xml><?xml version="1.0" encoding="utf-8"?>
<formControlPr xmlns="http://schemas.microsoft.com/office/spreadsheetml/2009/9/main" objectType="Drop" dropStyle="combo" dx="16" fmlaLink="$C$19" fmlaRange="Formules!$A$15:$A$18" noThreeD="1" sel="1" val="0"/>
</file>

<file path=xl/ctrlProps/ctrlProp45.xml><?xml version="1.0" encoding="utf-8"?>
<formControlPr xmlns="http://schemas.microsoft.com/office/spreadsheetml/2009/9/main" objectType="Drop" dropStyle="combo" dx="16" fmlaLink="$C$20" fmlaRange="Formules!$A$15:$A$18" noThreeD="1" sel="1" val="0"/>
</file>

<file path=xl/ctrlProps/ctrlProp46.xml><?xml version="1.0" encoding="utf-8"?>
<formControlPr xmlns="http://schemas.microsoft.com/office/spreadsheetml/2009/9/main" objectType="CheckBox" fmlaLink="$D$15" noThreeD="1"/>
</file>

<file path=xl/ctrlProps/ctrlProp47.xml><?xml version="1.0" encoding="utf-8"?>
<formControlPr xmlns="http://schemas.microsoft.com/office/spreadsheetml/2009/9/main" objectType="CheckBox" fmlaLink="$D$14" noThreeD="1"/>
</file>

<file path=xl/ctrlProps/ctrlProp48.xml><?xml version="1.0" encoding="utf-8"?>
<formControlPr xmlns="http://schemas.microsoft.com/office/spreadsheetml/2009/9/main" objectType="CheckBox" fmlaLink="$D$16" noThreeD="1"/>
</file>

<file path=xl/ctrlProps/ctrlProp49.xml><?xml version="1.0" encoding="utf-8"?>
<formControlPr xmlns="http://schemas.microsoft.com/office/spreadsheetml/2009/9/main" objectType="CheckBox" fmlaLink="$D$17" noThreeD="1"/>
</file>

<file path=xl/ctrlProps/ctrlProp5.xml><?xml version="1.0" encoding="utf-8"?>
<formControlPr xmlns="http://schemas.microsoft.com/office/spreadsheetml/2009/9/main" objectType="Drop" dropStyle="combo" dx="16" fmlaLink="$C$14" fmlaRange="Formules!$A$15:$A$18" noThreeD="1" sel="3" val="0"/>
</file>

<file path=xl/ctrlProps/ctrlProp50.xml><?xml version="1.0" encoding="utf-8"?>
<formControlPr xmlns="http://schemas.microsoft.com/office/spreadsheetml/2009/9/main" objectType="CheckBox" fmlaLink="$D$18" noThreeD="1"/>
</file>

<file path=xl/ctrlProps/ctrlProp51.xml><?xml version="1.0" encoding="utf-8"?>
<formControlPr xmlns="http://schemas.microsoft.com/office/spreadsheetml/2009/9/main" objectType="CheckBox" fmlaLink="$D$19" noThreeD="1"/>
</file>

<file path=xl/ctrlProps/ctrlProp52.xml><?xml version="1.0" encoding="utf-8"?>
<formControlPr xmlns="http://schemas.microsoft.com/office/spreadsheetml/2009/9/main" objectType="CheckBox" fmlaLink="$D$20" noThreeD="1"/>
</file>

<file path=xl/ctrlProps/ctrlProp53.xml><?xml version="1.0" encoding="utf-8"?>
<formControlPr xmlns="http://schemas.microsoft.com/office/spreadsheetml/2009/9/main" objectType="Drop" dropStyle="combo" dx="16" fmlaLink="$C$49" fmlaRange="Formules!$A$15:$A$18" noThreeD="1" sel="1" val="0"/>
</file>

<file path=xl/ctrlProps/ctrlProp54.xml><?xml version="1.0" encoding="utf-8"?>
<formControlPr xmlns="http://schemas.microsoft.com/office/spreadsheetml/2009/9/main" objectType="CheckBox" fmlaLink="$D$49" noThreeD="1"/>
</file>

<file path=xl/ctrlProps/ctrlProp55.xml><?xml version="1.0" encoding="utf-8"?>
<formControlPr xmlns="http://schemas.microsoft.com/office/spreadsheetml/2009/9/main" objectType="Drop" dropStyle="combo" dx="16" fmlaLink="$C$50" fmlaRange="Formules!$A$15:$A$18" noThreeD="1" sel="1" val="0"/>
</file>

<file path=xl/ctrlProps/ctrlProp56.xml><?xml version="1.0" encoding="utf-8"?>
<formControlPr xmlns="http://schemas.microsoft.com/office/spreadsheetml/2009/9/main" objectType="Drop" dropStyle="combo" dx="16" fmlaLink="$C$51" fmlaRange="Formules!$A$15:$A$18" noThreeD="1" sel="1" val="0"/>
</file>

<file path=xl/ctrlProps/ctrlProp57.xml><?xml version="1.0" encoding="utf-8"?>
<formControlPr xmlns="http://schemas.microsoft.com/office/spreadsheetml/2009/9/main" objectType="Drop" dropStyle="combo" dx="16" fmlaLink="$C$52" fmlaRange="Formules!$A$15:$A$18" noThreeD="1" sel="1" val="0"/>
</file>

<file path=xl/ctrlProps/ctrlProp58.xml><?xml version="1.0" encoding="utf-8"?>
<formControlPr xmlns="http://schemas.microsoft.com/office/spreadsheetml/2009/9/main" objectType="Drop" dropStyle="combo" dx="16" fmlaLink="$C$53" fmlaRange="Formules!$A$15:$A$18" noThreeD="1" sel="1" val="0"/>
</file>

<file path=xl/ctrlProps/ctrlProp59.xml><?xml version="1.0" encoding="utf-8"?>
<formControlPr xmlns="http://schemas.microsoft.com/office/spreadsheetml/2009/9/main" objectType="Drop" dropStyle="combo" dx="16" fmlaLink="$C$54" fmlaRange="Formules!$A$15:$A$18" noThreeD="1" sel="1" val="0"/>
</file>

<file path=xl/ctrlProps/ctrlProp6.xml><?xml version="1.0" encoding="utf-8"?>
<formControlPr xmlns="http://schemas.microsoft.com/office/spreadsheetml/2009/9/main" objectType="Drop" dropStyle="combo" dx="16" fmlaLink="$C$15" fmlaRange="Formules!$A$15:$A$18" noThreeD="1" sel="3" val="0"/>
</file>

<file path=xl/ctrlProps/ctrlProp60.xml><?xml version="1.0" encoding="utf-8"?>
<formControlPr xmlns="http://schemas.microsoft.com/office/spreadsheetml/2009/9/main" objectType="Drop" dropStyle="combo" dx="16" fmlaLink="$C$55" fmlaRange="Formules!$A$15:$A$18" noThreeD="1" sel="1" val="0"/>
</file>

<file path=xl/ctrlProps/ctrlProp61.xml><?xml version="1.0" encoding="utf-8"?>
<formControlPr xmlns="http://schemas.microsoft.com/office/spreadsheetml/2009/9/main" objectType="Drop" dropStyle="combo" dx="16" fmlaLink="$C$56" fmlaRange="Formules!$A$15:$A$18" noThreeD="1" sel="0" val="0"/>
</file>

<file path=xl/ctrlProps/ctrlProp62.xml><?xml version="1.0" encoding="utf-8"?>
<formControlPr xmlns="http://schemas.microsoft.com/office/spreadsheetml/2009/9/main" objectType="CheckBox" fmlaLink="$D$50" noThreeD="1"/>
</file>

<file path=xl/ctrlProps/ctrlProp63.xml><?xml version="1.0" encoding="utf-8"?>
<formControlPr xmlns="http://schemas.microsoft.com/office/spreadsheetml/2009/9/main" objectType="CheckBox" fmlaLink="$D$51" noThreeD="1"/>
</file>

<file path=xl/ctrlProps/ctrlProp64.xml><?xml version="1.0" encoding="utf-8"?>
<formControlPr xmlns="http://schemas.microsoft.com/office/spreadsheetml/2009/9/main" objectType="CheckBox" fmlaLink="$D$52" noThreeD="1"/>
</file>

<file path=xl/ctrlProps/ctrlProp65.xml><?xml version="1.0" encoding="utf-8"?>
<formControlPr xmlns="http://schemas.microsoft.com/office/spreadsheetml/2009/9/main" objectType="CheckBox" fmlaLink="$D$53" noThreeD="1"/>
</file>

<file path=xl/ctrlProps/ctrlProp66.xml><?xml version="1.0" encoding="utf-8"?>
<formControlPr xmlns="http://schemas.microsoft.com/office/spreadsheetml/2009/9/main" objectType="CheckBox" fmlaLink="$D$54" noThreeD="1"/>
</file>

<file path=xl/ctrlProps/ctrlProp67.xml><?xml version="1.0" encoding="utf-8"?>
<formControlPr xmlns="http://schemas.microsoft.com/office/spreadsheetml/2009/9/main" objectType="CheckBox" fmlaLink="$D$55" noThreeD="1"/>
</file>

<file path=xl/ctrlProps/ctrlProp68.xml><?xml version="1.0" encoding="utf-8"?>
<formControlPr xmlns="http://schemas.microsoft.com/office/spreadsheetml/2009/9/main" objectType="CheckBox" fmlaLink="$D$56" noThreeD="1"/>
</file>

<file path=xl/ctrlProps/ctrlProp7.xml><?xml version="1.0" encoding="utf-8"?>
<formControlPr xmlns="http://schemas.microsoft.com/office/spreadsheetml/2009/9/main" objectType="Drop" dropStyle="combo" dx="16" fmlaLink="$C$16" fmlaRange="Formules!$A$15:$A$18" noThreeD="1" sel="2" val="0"/>
</file>

<file path=xl/ctrlProps/ctrlProp8.xml><?xml version="1.0" encoding="utf-8"?>
<formControlPr xmlns="http://schemas.microsoft.com/office/spreadsheetml/2009/9/main" objectType="Drop" dropStyle="combo" dx="16" fmlaLink="$C$17" fmlaRange="Formules!$A$15:$A$18" noThreeD="1" sel="4" val="0"/>
</file>

<file path=xl/ctrlProps/ctrlProp9.xml><?xml version="1.0" encoding="utf-8"?>
<formControlPr xmlns="http://schemas.microsoft.com/office/spreadsheetml/2009/9/main" objectType="Drop" dropStyle="combo" dx="16" fmlaLink="$C$18" fmlaRange="Formules!$A$15:$A$18" noThreeD="1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321254" cy="895560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159329" cy="70506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38100</xdr:rowOff>
        </xdr:from>
        <xdr:to>
          <xdr:col>4</xdr:col>
          <xdr:colOff>906780</xdr:colOff>
          <xdr:row>8</xdr:row>
          <xdr:rowOff>228600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44</xdr:row>
          <xdr:rowOff>38100</xdr:rowOff>
        </xdr:from>
        <xdr:to>
          <xdr:col>4</xdr:col>
          <xdr:colOff>906780</xdr:colOff>
          <xdr:row>45</xdr:row>
          <xdr:rowOff>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7620</xdr:rowOff>
        </xdr:from>
        <xdr:to>
          <xdr:col>3</xdr:col>
          <xdr:colOff>22860</xdr:colOff>
          <xdr:row>13</xdr:row>
          <xdr:rowOff>0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11</xdr:row>
          <xdr:rowOff>182880</xdr:rowOff>
        </xdr:from>
        <xdr:to>
          <xdr:col>3</xdr:col>
          <xdr:colOff>708660</xdr:colOff>
          <xdr:row>13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7620</xdr:rowOff>
        </xdr:from>
        <xdr:to>
          <xdr:col>3</xdr:col>
          <xdr:colOff>22860</xdr:colOff>
          <xdr:row>14</xdr:row>
          <xdr:rowOff>7620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3</xdr:col>
          <xdr:colOff>22860</xdr:colOff>
          <xdr:row>15</xdr:row>
          <xdr:rowOff>7620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7620</xdr:rowOff>
        </xdr:from>
        <xdr:to>
          <xdr:col>3</xdr:col>
          <xdr:colOff>22860</xdr:colOff>
          <xdr:row>15</xdr:row>
          <xdr:rowOff>198120</xdr:rowOff>
        </xdr:to>
        <xdr:sp macro="" textlink="">
          <xdr:nvSpPr>
            <xdr:cNvPr id="9223" name="Drop Down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7620</xdr:rowOff>
        </xdr:from>
        <xdr:to>
          <xdr:col>3</xdr:col>
          <xdr:colOff>22860</xdr:colOff>
          <xdr:row>17</xdr:row>
          <xdr:rowOff>7620</xdr:rowOff>
        </xdr:to>
        <xdr:sp macro="" textlink="">
          <xdr:nvSpPr>
            <xdr:cNvPr id="9224" name="Drop Down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7620</xdr:rowOff>
        </xdr:from>
        <xdr:to>
          <xdr:col>3</xdr:col>
          <xdr:colOff>22860</xdr:colOff>
          <xdr:row>18</xdr:row>
          <xdr:rowOff>7620</xdr:rowOff>
        </xdr:to>
        <xdr:sp macro="" textlink="">
          <xdr:nvSpPr>
            <xdr:cNvPr id="9225" name="Drop Down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7620</xdr:rowOff>
        </xdr:from>
        <xdr:to>
          <xdr:col>3</xdr:col>
          <xdr:colOff>22860</xdr:colOff>
          <xdr:row>19</xdr:row>
          <xdr:rowOff>7620</xdr:rowOff>
        </xdr:to>
        <xdr:sp macro="" textlink="">
          <xdr:nvSpPr>
            <xdr:cNvPr id="9226" name="Drop Down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</xdr:col>
          <xdr:colOff>30480</xdr:colOff>
          <xdr:row>19</xdr:row>
          <xdr:rowOff>182880</xdr:rowOff>
        </xdr:to>
        <xdr:sp macro="" textlink="">
          <xdr:nvSpPr>
            <xdr:cNvPr id="9227" name="Drop Down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13</xdr:row>
          <xdr:rowOff>182880</xdr:rowOff>
        </xdr:from>
        <xdr:to>
          <xdr:col>3</xdr:col>
          <xdr:colOff>708660</xdr:colOff>
          <xdr:row>15</xdr:row>
          <xdr:rowOff>22860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12</xdr:row>
          <xdr:rowOff>182880</xdr:rowOff>
        </xdr:from>
        <xdr:to>
          <xdr:col>3</xdr:col>
          <xdr:colOff>708660</xdr:colOff>
          <xdr:row>14</xdr:row>
          <xdr:rowOff>7620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14</xdr:row>
          <xdr:rowOff>182880</xdr:rowOff>
        </xdr:from>
        <xdr:to>
          <xdr:col>3</xdr:col>
          <xdr:colOff>708660</xdr:colOff>
          <xdr:row>16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15</xdr:row>
          <xdr:rowOff>190500</xdr:rowOff>
        </xdr:from>
        <xdr:to>
          <xdr:col>3</xdr:col>
          <xdr:colOff>708660</xdr:colOff>
          <xdr:row>17</xdr:row>
          <xdr:rowOff>22860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182880</xdr:rowOff>
        </xdr:from>
        <xdr:to>
          <xdr:col>3</xdr:col>
          <xdr:colOff>693420</xdr:colOff>
          <xdr:row>18</xdr:row>
          <xdr:rowOff>22860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182880</xdr:rowOff>
        </xdr:from>
        <xdr:to>
          <xdr:col>3</xdr:col>
          <xdr:colOff>693420</xdr:colOff>
          <xdr:row>19</xdr:row>
          <xdr:rowOff>22860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182880</xdr:rowOff>
        </xdr:from>
        <xdr:to>
          <xdr:col>3</xdr:col>
          <xdr:colOff>693420</xdr:colOff>
          <xdr:row>20</xdr:row>
          <xdr:rowOff>7620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22860</xdr:rowOff>
        </xdr:from>
        <xdr:to>
          <xdr:col>3</xdr:col>
          <xdr:colOff>7620</xdr:colOff>
          <xdr:row>49</xdr:row>
          <xdr:rowOff>22860</xdr:rowOff>
        </xdr:to>
        <xdr:sp macro="" textlink="">
          <xdr:nvSpPr>
            <xdr:cNvPr id="9235" name="Drop Down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47</xdr:row>
          <xdr:rowOff>182880</xdr:rowOff>
        </xdr:from>
        <xdr:to>
          <xdr:col>3</xdr:col>
          <xdr:colOff>678180</xdr:colOff>
          <xdr:row>49</xdr:row>
          <xdr:rowOff>7620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22860</xdr:rowOff>
        </xdr:from>
        <xdr:to>
          <xdr:col>3</xdr:col>
          <xdr:colOff>7620</xdr:colOff>
          <xdr:row>50</xdr:row>
          <xdr:rowOff>30480</xdr:rowOff>
        </xdr:to>
        <xdr:sp macro="" textlink="">
          <xdr:nvSpPr>
            <xdr:cNvPr id="9237" name="Drop Down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22860</xdr:rowOff>
        </xdr:from>
        <xdr:to>
          <xdr:col>3</xdr:col>
          <xdr:colOff>7620</xdr:colOff>
          <xdr:row>51</xdr:row>
          <xdr:rowOff>22860</xdr:rowOff>
        </xdr:to>
        <xdr:sp macro="" textlink="">
          <xdr:nvSpPr>
            <xdr:cNvPr id="9238" name="Drop Down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22860</xdr:rowOff>
        </xdr:from>
        <xdr:to>
          <xdr:col>3</xdr:col>
          <xdr:colOff>7620</xdr:colOff>
          <xdr:row>52</xdr:row>
          <xdr:rowOff>30480</xdr:rowOff>
        </xdr:to>
        <xdr:sp macro="" textlink="">
          <xdr:nvSpPr>
            <xdr:cNvPr id="9239" name="Drop Down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22860</xdr:rowOff>
        </xdr:from>
        <xdr:to>
          <xdr:col>3</xdr:col>
          <xdr:colOff>7620</xdr:colOff>
          <xdr:row>53</xdr:row>
          <xdr:rowOff>22860</xdr:rowOff>
        </xdr:to>
        <xdr:sp macro="" textlink="">
          <xdr:nvSpPr>
            <xdr:cNvPr id="9240" name="Drop Down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22860</xdr:rowOff>
        </xdr:from>
        <xdr:to>
          <xdr:col>3</xdr:col>
          <xdr:colOff>7620</xdr:colOff>
          <xdr:row>54</xdr:row>
          <xdr:rowOff>22860</xdr:rowOff>
        </xdr:to>
        <xdr:sp macro="" textlink="">
          <xdr:nvSpPr>
            <xdr:cNvPr id="9241" name="Drop Down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22860</xdr:rowOff>
        </xdr:from>
        <xdr:to>
          <xdr:col>3</xdr:col>
          <xdr:colOff>7620</xdr:colOff>
          <xdr:row>55</xdr:row>
          <xdr:rowOff>22860</xdr:rowOff>
        </xdr:to>
        <xdr:sp macro="" textlink="">
          <xdr:nvSpPr>
            <xdr:cNvPr id="9242" name="Drop Down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0</xdr:rowOff>
        </xdr:from>
        <xdr:to>
          <xdr:col>3</xdr:col>
          <xdr:colOff>7620</xdr:colOff>
          <xdr:row>55</xdr:row>
          <xdr:rowOff>182880</xdr:rowOff>
        </xdr:to>
        <xdr:sp macro="" textlink="">
          <xdr:nvSpPr>
            <xdr:cNvPr id="9243" name="Drop Down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48</xdr:row>
          <xdr:rowOff>182880</xdr:rowOff>
        </xdr:from>
        <xdr:to>
          <xdr:col>3</xdr:col>
          <xdr:colOff>678180</xdr:colOff>
          <xdr:row>50</xdr:row>
          <xdr:rowOff>22860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49</xdr:row>
          <xdr:rowOff>175260</xdr:rowOff>
        </xdr:from>
        <xdr:to>
          <xdr:col>3</xdr:col>
          <xdr:colOff>678180</xdr:colOff>
          <xdr:row>51</xdr:row>
          <xdr:rowOff>7620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51</xdr:row>
          <xdr:rowOff>0</xdr:rowOff>
        </xdr:from>
        <xdr:to>
          <xdr:col>3</xdr:col>
          <xdr:colOff>678180</xdr:colOff>
          <xdr:row>52</xdr:row>
          <xdr:rowOff>38100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51</xdr:row>
          <xdr:rowOff>175260</xdr:rowOff>
        </xdr:from>
        <xdr:to>
          <xdr:col>3</xdr:col>
          <xdr:colOff>678180</xdr:colOff>
          <xdr:row>53</xdr:row>
          <xdr:rowOff>7620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52</xdr:row>
          <xdr:rowOff>160020</xdr:rowOff>
        </xdr:from>
        <xdr:to>
          <xdr:col>3</xdr:col>
          <xdr:colOff>678180</xdr:colOff>
          <xdr:row>54</xdr:row>
          <xdr:rowOff>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53</xdr:row>
          <xdr:rowOff>175260</xdr:rowOff>
        </xdr:from>
        <xdr:to>
          <xdr:col>3</xdr:col>
          <xdr:colOff>678180</xdr:colOff>
          <xdr:row>55</xdr:row>
          <xdr:rowOff>7620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55</xdr:row>
          <xdr:rowOff>0</xdr:rowOff>
        </xdr:from>
        <xdr:to>
          <xdr:col>3</xdr:col>
          <xdr:colOff>678180</xdr:colOff>
          <xdr:row>56</xdr:row>
          <xdr:rowOff>22860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235404</xdr:colOff>
      <xdr:row>2</xdr:row>
      <xdr:rowOff>152610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9329" cy="7021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38100</xdr:rowOff>
        </xdr:from>
        <xdr:to>
          <xdr:col>4</xdr:col>
          <xdr:colOff>906780</xdr:colOff>
          <xdr:row>8</xdr:row>
          <xdr:rowOff>228600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44</xdr:row>
          <xdr:rowOff>38100</xdr:rowOff>
        </xdr:from>
        <xdr:to>
          <xdr:col>4</xdr:col>
          <xdr:colOff>906780</xdr:colOff>
          <xdr:row>45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7620</xdr:rowOff>
        </xdr:from>
        <xdr:to>
          <xdr:col>2</xdr:col>
          <xdr:colOff>1135380</xdr:colOff>
          <xdr:row>13</xdr:row>
          <xdr:rowOff>7620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11</xdr:row>
          <xdr:rowOff>182880</xdr:rowOff>
        </xdr:from>
        <xdr:to>
          <xdr:col>3</xdr:col>
          <xdr:colOff>708660</xdr:colOff>
          <xdr:row>13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7620</xdr:rowOff>
        </xdr:from>
        <xdr:to>
          <xdr:col>2</xdr:col>
          <xdr:colOff>1135380</xdr:colOff>
          <xdr:row>14</xdr:row>
          <xdr:rowOff>7620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2</xdr:col>
          <xdr:colOff>1135380</xdr:colOff>
          <xdr:row>15</xdr:row>
          <xdr:rowOff>7620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7620</xdr:rowOff>
        </xdr:from>
        <xdr:to>
          <xdr:col>2</xdr:col>
          <xdr:colOff>1135380</xdr:colOff>
          <xdr:row>16</xdr:row>
          <xdr:rowOff>7620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7620</xdr:rowOff>
        </xdr:from>
        <xdr:to>
          <xdr:col>2</xdr:col>
          <xdr:colOff>1135380</xdr:colOff>
          <xdr:row>17</xdr:row>
          <xdr:rowOff>7620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7620</xdr:rowOff>
        </xdr:from>
        <xdr:to>
          <xdr:col>2</xdr:col>
          <xdr:colOff>1135380</xdr:colOff>
          <xdr:row>18</xdr:row>
          <xdr:rowOff>7620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7620</xdr:rowOff>
        </xdr:from>
        <xdr:to>
          <xdr:col>2</xdr:col>
          <xdr:colOff>1135380</xdr:colOff>
          <xdr:row>19</xdr:row>
          <xdr:rowOff>7620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1135380</xdr:colOff>
          <xdr:row>19</xdr:row>
          <xdr:rowOff>190500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13</xdr:row>
          <xdr:rowOff>182880</xdr:rowOff>
        </xdr:from>
        <xdr:to>
          <xdr:col>3</xdr:col>
          <xdr:colOff>708660</xdr:colOff>
          <xdr:row>15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12</xdr:row>
          <xdr:rowOff>182880</xdr:rowOff>
        </xdr:from>
        <xdr:to>
          <xdr:col>3</xdr:col>
          <xdr:colOff>708660</xdr:colOff>
          <xdr:row>14</xdr:row>
          <xdr:rowOff>22860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14</xdr:row>
          <xdr:rowOff>182880</xdr:rowOff>
        </xdr:from>
        <xdr:to>
          <xdr:col>3</xdr:col>
          <xdr:colOff>708660</xdr:colOff>
          <xdr:row>16</xdr:row>
          <xdr:rowOff>22860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15</xdr:row>
          <xdr:rowOff>190500</xdr:rowOff>
        </xdr:from>
        <xdr:to>
          <xdr:col>3</xdr:col>
          <xdr:colOff>708660</xdr:colOff>
          <xdr:row>17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182880</xdr:rowOff>
        </xdr:from>
        <xdr:to>
          <xdr:col>3</xdr:col>
          <xdr:colOff>693420</xdr:colOff>
          <xdr:row>18</xdr:row>
          <xdr:rowOff>22860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182880</xdr:rowOff>
        </xdr:from>
        <xdr:to>
          <xdr:col>3</xdr:col>
          <xdr:colOff>693420</xdr:colOff>
          <xdr:row>19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182880</xdr:rowOff>
        </xdr:from>
        <xdr:to>
          <xdr:col>3</xdr:col>
          <xdr:colOff>693420</xdr:colOff>
          <xdr:row>20</xdr:row>
          <xdr:rowOff>7620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7620</xdr:rowOff>
        </xdr:from>
        <xdr:to>
          <xdr:col>2</xdr:col>
          <xdr:colOff>1135380</xdr:colOff>
          <xdr:row>49</xdr:row>
          <xdr:rowOff>7620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47</xdr:row>
          <xdr:rowOff>182880</xdr:rowOff>
        </xdr:from>
        <xdr:to>
          <xdr:col>3</xdr:col>
          <xdr:colOff>678180</xdr:colOff>
          <xdr:row>49</xdr:row>
          <xdr:rowOff>7620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7620</xdr:rowOff>
        </xdr:from>
        <xdr:to>
          <xdr:col>2</xdr:col>
          <xdr:colOff>1135380</xdr:colOff>
          <xdr:row>50</xdr:row>
          <xdr:rowOff>7620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7620</xdr:rowOff>
        </xdr:from>
        <xdr:to>
          <xdr:col>2</xdr:col>
          <xdr:colOff>1135380</xdr:colOff>
          <xdr:row>51</xdr:row>
          <xdr:rowOff>7620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7620</xdr:rowOff>
        </xdr:from>
        <xdr:to>
          <xdr:col>2</xdr:col>
          <xdr:colOff>1135380</xdr:colOff>
          <xdr:row>52</xdr:row>
          <xdr:rowOff>7620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7620</xdr:rowOff>
        </xdr:from>
        <xdr:to>
          <xdr:col>2</xdr:col>
          <xdr:colOff>1135380</xdr:colOff>
          <xdr:row>53</xdr:row>
          <xdr:rowOff>7620</xdr:rowOff>
        </xdr:to>
        <xdr:sp macro="" textlink="">
          <xdr:nvSpPr>
            <xdr:cNvPr id="1118" name="Drop Dow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7620</xdr:rowOff>
        </xdr:from>
        <xdr:to>
          <xdr:col>2</xdr:col>
          <xdr:colOff>1135380</xdr:colOff>
          <xdr:row>54</xdr:row>
          <xdr:rowOff>7620</xdr:rowOff>
        </xdr:to>
        <xdr:sp macro="" textlink="">
          <xdr:nvSpPr>
            <xdr:cNvPr id="1119" name="Drop Dow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7620</xdr:rowOff>
        </xdr:from>
        <xdr:to>
          <xdr:col>2</xdr:col>
          <xdr:colOff>1135380</xdr:colOff>
          <xdr:row>55</xdr:row>
          <xdr:rowOff>7620</xdr:rowOff>
        </xdr:to>
        <xdr:sp macro="" textlink="">
          <xdr:nvSpPr>
            <xdr:cNvPr id="1120" name="Drop Dow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182880</xdr:rowOff>
        </xdr:from>
        <xdr:to>
          <xdr:col>2</xdr:col>
          <xdr:colOff>1135380</xdr:colOff>
          <xdr:row>55</xdr:row>
          <xdr:rowOff>182880</xdr:rowOff>
        </xdr:to>
        <xdr:sp macro="" textlink="">
          <xdr:nvSpPr>
            <xdr:cNvPr id="1121" name="Drop Dow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48</xdr:row>
          <xdr:rowOff>182880</xdr:rowOff>
        </xdr:from>
        <xdr:to>
          <xdr:col>3</xdr:col>
          <xdr:colOff>678180</xdr:colOff>
          <xdr:row>50</xdr:row>
          <xdr:rowOff>22860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49</xdr:row>
          <xdr:rowOff>175260</xdr:rowOff>
        </xdr:from>
        <xdr:to>
          <xdr:col>3</xdr:col>
          <xdr:colOff>678180</xdr:colOff>
          <xdr:row>51</xdr:row>
          <xdr:rowOff>7620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51</xdr:row>
          <xdr:rowOff>0</xdr:rowOff>
        </xdr:from>
        <xdr:to>
          <xdr:col>3</xdr:col>
          <xdr:colOff>678180</xdr:colOff>
          <xdr:row>52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51</xdr:row>
          <xdr:rowOff>175260</xdr:rowOff>
        </xdr:from>
        <xdr:to>
          <xdr:col>3</xdr:col>
          <xdr:colOff>678180</xdr:colOff>
          <xdr:row>53</xdr:row>
          <xdr:rowOff>7620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52</xdr:row>
          <xdr:rowOff>160020</xdr:rowOff>
        </xdr:from>
        <xdr:to>
          <xdr:col>3</xdr:col>
          <xdr:colOff>678180</xdr:colOff>
          <xdr:row>54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53</xdr:row>
          <xdr:rowOff>175260</xdr:rowOff>
        </xdr:from>
        <xdr:to>
          <xdr:col>3</xdr:col>
          <xdr:colOff>678180</xdr:colOff>
          <xdr:row>55</xdr:row>
          <xdr:rowOff>7620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55</xdr:row>
          <xdr:rowOff>0</xdr:rowOff>
        </xdr:from>
        <xdr:to>
          <xdr:col>3</xdr:col>
          <xdr:colOff>678180</xdr:colOff>
          <xdr:row>56</xdr:row>
          <xdr:rowOff>22860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omments" Target="../comments1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denis.eric@cgmatane.qc.ca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38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zoomScale="90" zoomScaleNormal="90" workbookViewId="0">
      <selection activeCell="G3" sqref="G3:J3"/>
    </sheetView>
  </sheetViews>
  <sheetFormatPr baseColWidth="10" defaultRowHeight="14.4" x14ac:dyDescent="0.3"/>
  <cols>
    <col min="1" max="1" width="1.109375" style="9" customWidth="1"/>
    <col min="2" max="2" width="13.88671875" style="104" customWidth="1"/>
    <col min="3" max="3" width="17.109375" style="104" customWidth="1"/>
    <col min="4" max="4" width="17.44140625" style="104" customWidth="1"/>
    <col min="5" max="5" width="15.5546875" style="109" customWidth="1"/>
    <col min="6" max="6" width="35.109375" style="104" customWidth="1"/>
    <col min="7" max="7" width="7.88671875" style="104" bestFit="1" customWidth="1"/>
    <col min="8" max="8" width="13.5546875" style="104" customWidth="1"/>
    <col min="9" max="9" width="6.44140625" style="104" hidden="1" customWidth="1"/>
    <col min="10" max="10" width="17.33203125" style="104" customWidth="1"/>
    <col min="11" max="11" width="15.88671875" style="104" customWidth="1"/>
    <col min="12" max="12" width="11.44140625" style="104"/>
    <col min="13" max="13" width="18.6640625" style="104" bestFit="1" customWidth="1"/>
    <col min="14" max="14" width="12.5546875" style="104" customWidth="1"/>
    <col min="15" max="15" width="8.6640625" style="104" customWidth="1"/>
    <col min="16" max="16" width="1.109375" style="9" customWidth="1"/>
  </cols>
  <sheetData>
    <row r="1" spans="1:22" ht="26.4" thickBot="1" x14ac:dyDescent="0.55000000000000004">
      <c r="B1" s="135" t="s">
        <v>48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22" ht="16.2" thickBot="1" x14ac:dyDescent="0.35">
      <c r="A2" s="104"/>
      <c r="L2" s="11" t="s">
        <v>23</v>
      </c>
      <c r="M2" s="12" t="s">
        <v>8</v>
      </c>
      <c r="N2" s="13" t="s">
        <v>25</v>
      </c>
      <c r="O2" s="126" t="s">
        <v>61</v>
      </c>
    </row>
    <row r="3" spans="1:22" ht="16.2" thickBot="1" x14ac:dyDescent="0.35">
      <c r="A3" s="104"/>
      <c r="F3" s="14" t="s">
        <v>21</v>
      </c>
      <c r="G3" s="136" t="s">
        <v>36</v>
      </c>
      <c r="H3" s="136"/>
      <c r="I3" s="136"/>
      <c r="J3" s="137"/>
      <c r="K3" s="110"/>
      <c r="L3" s="15" t="s">
        <v>0</v>
      </c>
      <c r="M3" s="16">
        <f>N30</f>
        <v>39.756</v>
      </c>
      <c r="N3" s="17">
        <f>N31</f>
        <v>0.5</v>
      </c>
      <c r="O3" s="128">
        <f>G22</f>
        <v>249.00000000000003</v>
      </c>
    </row>
    <row r="4" spans="1:22" ht="16.2" thickBot="1" x14ac:dyDescent="0.35">
      <c r="L4" s="18" t="s">
        <v>24</v>
      </c>
      <c r="M4" s="19">
        <f>N66</f>
        <v>41.44</v>
      </c>
      <c r="N4" s="20">
        <f>N67</f>
        <v>0.5</v>
      </c>
      <c r="O4" s="129">
        <f>G58</f>
        <v>300</v>
      </c>
    </row>
    <row r="5" spans="1:22" ht="15" thickBot="1" x14ac:dyDescent="0.35">
      <c r="B5" s="100" t="s">
        <v>22</v>
      </c>
      <c r="C5" s="101"/>
      <c r="D5" s="101"/>
      <c r="E5" s="102"/>
      <c r="F5" s="102"/>
      <c r="H5" s="138"/>
      <c r="I5" s="138"/>
      <c r="J5" s="138"/>
      <c r="K5" s="138"/>
      <c r="L5" s="108" t="s">
        <v>29</v>
      </c>
      <c r="M5" s="21">
        <f>SUM(M3:M4)</f>
        <v>81.195999999999998</v>
      </c>
      <c r="N5" s="22">
        <f>SUM(N3:N4)</f>
        <v>1</v>
      </c>
      <c r="O5" s="131">
        <f>SUM(O3:O4)</f>
        <v>549</v>
      </c>
    </row>
    <row r="6" spans="1:22" x14ac:dyDescent="0.3">
      <c r="B6" s="100" t="str">
        <f>Formules!A2</f>
        <v>Version : 27 février 2017</v>
      </c>
      <c r="C6" s="101"/>
      <c r="D6" s="101"/>
      <c r="E6" s="102"/>
      <c r="F6" s="102"/>
      <c r="G6" s="107" t="b">
        <v>0</v>
      </c>
      <c r="H6" s="139"/>
      <c r="I6" s="139"/>
      <c r="J6" s="139"/>
      <c r="K6" s="103"/>
    </row>
    <row r="7" spans="1:22" x14ac:dyDescent="0.3">
      <c r="B7" s="105"/>
      <c r="C7" s="105"/>
      <c r="D7" s="105"/>
      <c r="E7" s="106"/>
      <c r="F7" s="106"/>
    </row>
    <row r="8" spans="1:22" x14ac:dyDescent="0.3">
      <c r="A8" s="23"/>
      <c r="B8" s="24"/>
      <c r="C8" s="24"/>
      <c r="D8" s="24"/>
      <c r="E8" s="2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22" ht="18.600000000000001" thickBot="1" x14ac:dyDescent="0.4">
      <c r="A9" s="23"/>
      <c r="B9" s="26" t="s">
        <v>0</v>
      </c>
      <c r="C9" s="26"/>
      <c r="D9" s="26"/>
      <c r="E9" s="64"/>
      <c r="F9" s="9"/>
      <c r="G9" s="9"/>
      <c r="H9" s="9"/>
      <c r="I9" s="9"/>
      <c r="J9" s="9"/>
      <c r="K9" s="9"/>
      <c r="L9" s="9"/>
      <c r="M9" s="9"/>
      <c r="N9" s="9"/>
      <c r="O9" s="9"/>
      <c r="P9" s="23"/>
    </row>
    <row r="10" spans="1:22" ht="15" thickBot="1" x14ac:dyDescent="0.35">
      <c r="A10" s="23"/>
      <c r="B10" s="9"/>
      <c r="C10" s="9"/>
      <c r="D10" s="9"/>
      <c r="E10" s="10"/>
      <c r="F10" s="9"/>
      <c r="G10" s="140" t="s">
        <v>9</v>
      </c>
      <c r="H10" s="141"/>
      <c r="I10" s="27"/>
      <c r="J10" s="9"/>
      <c r="K10" s="9"/>
      <c r="L10" s="9"/>
      <c r="M10" s="9"/>
      <c r="N10" s="9"/>
      <c r="O10" s="9"/>
      <c r="P10" s="23"/>
    </row>
    <row r="11" spans="1:22" ht="15" thickBot="1" x14ac:dyDescent="0.35">
      <c r="A11" s="23"/>
      <c r="B11" s="28" t="s">
        <v>34</v>
      </c>
      <c r="C11" s="28" t="s">
        <v>32</v>
      </c>
      <c r="D11" s="28" t="s">
        <v>35</v>
      </c>
      <c r="E11" s="28" t="s">
        <v>2</v>
      </c>
      <c r="F11" s="28" t="s">
        <v>1</v>
      </c>
      <c r="G11" s="28" t="s">
        <v>3</v>
      </c>
      <c r="H11" s="28" t="s">
        <v>49</v>
      </c>
      <c r="I11" s="28"/>
      <c r="J11" s="28" t="s">
        <v>4</v>
      </c>
      <c r="K11" s="28" t="s">
        <v>39</v>
      </c>
      <c r="L11" s="28" t="s">
        <v>5</v>
      </c>
      <c r="M11" s="28" t="s">
        <v>6</v>
      </c>
      <c r="N11" s="28" t="s">
        <v>7</v>
      </c>
      <c r="O11" s="28" t="s">
        <v>8</v>
      </c>
      <c r="P11" s="23"/>
    </row>
    <row r="12" spans="1:22" ht="15" thickBot="1" x14ac:dyDescent="0.35">
      <c r="A12" s="23"/>
      <c r="B12" s="58"/>
      <c r="C12" s="59"/>
      <c r="D12" s="59"/>
      <c r="E12" s="60"/>
      <c r="F12" s="59"/>
      <c r="G12" s="59"/>
      <c r="H12" s="59"/>
      <c r="I12" s="59"/>
      <c r="J12" s="59"/>
      <c r="K12" s="95"/>
      <c r="L12" s="61">
        <f>E22</f>
        <v>1.1000000000000001</v>
      </c>
      <c r="M12" s="61" t="s">
        <v>47</v>
      </c>
      <c r="N12" s="61" t="s">
        <v>10</v>
      </c>
      <c r="O12" s="96"/>
      <c r="P12" s="23"/>
    </row>
    <row r="13" spans="1:22" ht="15" thickBot="1" x14ac:dyDescent="0.35">
      <c r="A13" s="23"/>
      <c r="B13" s="29">
        <f>IF(ISBLANK(E13),0,1)</f>
        <v>1</v>
      </c>
      <c r="C13" s="7">
        <v>2</v>
      </c>
      <c r="D13" s="7" t="b">
        <v>1</v>
      </c>
      <c r="E13" s="2" t="s">
        <v>52</v>
      </c>
      <c r="F13" s="94" t="s">
        <v>55</v>
      </c>
      <c r="G13" s="113">
        <v>1</v>
      </c>
      <c r="H13" s="113"/>
      <c r="I13" s="30">
        <f>SUM(G13:H13)</f>
        <v>1</v>
      </c>
      <c r="J13" s="2">
        <v>19</v>
      </c>
      <c r="K13" s="47">
        <f>IF($G$6=TRUE,0,IF(OR(C13=2,C13=4),J13,0))</f>
        <v>19</v>
      </c>
      <c r="L13" s="31">
        <f t="shared" ref="L13:L20" si="0">IF(B13=TRUE,$E$22*SUM(G13:H13)*B13,$E$22*SUM(G13:H13)*D13)</f>
        <v>1.1000000000000001</v>
      </c>
      <c r="M13" s="31">
        <f>IF(C13=4,SUM(G13:H13)*1.28,SUM(G13:H13)*1.2)</f>
        <v>1.2</v>
      </c>
      <c r="N13" s="32">
        <f>SUM(G13:H13)*J13*0.04</f>
        <v>0.76</v>
      </c>
      <c r="O13" s="33">
        <f>SUM(L13:N13)</f>
        <v>3.0599999999999996</v>
      </c>
      <c r="P13" s="23"/>
    </row>
    <row r="14" spans="1:22" x14ac:dyDescent="0.3">
      <c r="A14" s="23"/>
      <c r="B14" s="29">
        <f>IF(ISBLANK(E14),0,IF(COUNTIF(E13:E13,E14)&gt;=1,0,1))</f>
        <v>0</v>
      </c>
      <c r="C14" s="7">
        <v>3</v>
      </c>
      <c r="D14" s="7" t="b">
        <v>1</v>
      </c>
      <c r="E14" s="2" t="s">
        <v>52</v>
      </c>
      <c r="F14" s="94" t="s">
        <v>55</v>
      </c>
      <c r="G14" s="113"/>
      <c r="H14" s="113">
        <v>2</v>
      </c>
      <c r="I14" s="30">
        <f>SUM(G14:H14)</f>
        <v>2</v>
      </c>
      <c r="J14" s="2">
        <v>10</v>
      </c>
      <c r="K14" s="47">
        <f t="shared" ref="K14:K20" si="1">IF($G$6=TRUE,0,IF(OR(C14=2,C14=4),J14,0))</f>
        <v>0</v>
      </c>
      <c r="L14" s="31">
        <f t="shared" si="0"/>
        <v>2.2000000000000002</v>
      </c>
      <c r="M14" s="31">
        <f>IF(C14=4,SUM(G14:H14)*1.28,SUM(G14:H14)*1.2)</f>
        <v>2.4</v>
      </c>
      <c r="N14" s="31">
        <f t="shared" ref="N14:N20" si="2">SUM(G14:H14)*J14*0.04</f>
        <v>0.8</v>
      </c>
      <c r="O14" s="33">
        <f t="shared" ref="O14:O21" si="3">SUM(L14:N14)</f>
        <v>5.3999999999999995</v>
      </c>
      <c r="P14" s="23"/>
      <c r="R14" s="175" t="s">
        <v>37</v>
      </c>
      <c r="S14" s="176"/>
      <c r="T14" s="176"/>
      <c r="U14" s="176"/>
      <c r="V14" s="177"/>
    </row>
    <row r="15" spans="1:22" x14ac:dyDescent="0.3">
      <c r="A15" s="23"/>
      <c r="B15" s="29">
        <f>IF(ISBLANK($E15),0,IF(COUNTIF($E$13:$E14,E15)&gt;=1,0,1))</f>
        <v>0</v>
      </c>
      <c r="C15" s="7">
        <v>3</v>
      </c>
      <c r="D15" s="7" t="b">
        <v>0</v>
      </c>
      <c r="E15" s="2" t="s">
        <v>52</v>
      </c>
      <c r="F15" s="94" t="s">
        <v>55</v>
      </c>
      <c r="G15" s="113"/>
      <c r="H15" s="113">
        <v>2</v>
      </c>
      <c r="I15" s="30">
        <f t="shared" ref="I15:I20" si="4">SUM(G15:H15)</f>
        <v>2</v>
      </c>
      <c r="J15" s="2">
        <v>9</v>
      </c>
      <c r="K15" s="47">
        <f t="shared" si="1"/>
        <v>0</v>
      </c>
      <c r="L15" s="31">
        <f t="shared" si="0"/>
        <v>0</v>
      </c>
      <c r="M15" s="31">
        <f>IF(C15=4,SUM(G15:H15)*1.28,SUM(G15:H15)*1.2)</f>
        <v>2.4</v>
      </c>
      <c r="N15" s="32">
        <f t="shared" si="2"/>
        <v>0.72</v>
      </c>
      <c r="O15" s="33">
        <f t="shared" si="3"/>
        <v>3.12</v>
      </c>
      <c r="P15" s="23"/>
      <c r="R15" s="178"/>
      <c r="S15" s="179"/>
      <c r="T15" s="179"/>
      <c r="U15" s="179"/>
      <c r="V15" s="180"/>
    </row>
    <row r="16" spans="1:22" ht="16.2" thickBot="1" x14ac:dyDescent="0.35">
      <c r="A16" s="23"/>
      <c r="B16" s="29">
        <f>IF(ISBLANK($E16),0,IF(COUNTIF($E$13:$E15,E16)&gt;=1,0,1))</f>
        <v>1</v>
      </c>
      <c r="C16" s="7">
        <v>2</v>
      </c>
      <c r="D16" s="7" t="b">
        <v>1</v>
      </c>
      <c r="E16" s="2" t="s">
        <v>53</v>
      </c>
      <c r="F16" s="94" t="s">
        <v>56</v>
      </c>
      <c r="G16" s="113">
        <v>1</v>
      </c>
      <c r="H16" s="113"/>
      <c r="I16" s="30">
        <f t="shared" si="4"/>
        <v>1</v>
      </c>
      <c r="J16" s="2">
        <v>18</v>
      </c>
      <c r="K16" s="47">
        <f t="shared" si="1"/>
        <v>18</v>
      </c>
      <c r="L16" s="31">
        <f t="shared" si="0"/>
        <v>1.1000000000000001</v>
      </c>
      <c r="M16" s="31">
        <f t="shared" ref="M16:M20" si="5">IF(C16=4,SUM(G16:H16)*1.28,SUM(G16:H16)*1.2)</f>
        <v>1.2</v>
      </c>
      <c r="N16" s="31">
        <f t="shared" si="2"/>
        <v>0.72</v>
      </c>
      <c r="O16" s="33">
        <f t="shared" si="3"/>
        <v>3.0199999999999996</v>
      </c>
      <c r="P16" s="23"/>
      <c r="R16" s="181" t="s">
        <v>38</v>
      </c>
      <c r="S16" s="182"/>
      <c r="T16" s="182"/>
      <c r="U16" s="182"/>
      <c r="V16" s="183"/>
    </row>
    <row r="17" spans="1:16" x14ac:dyDescent="0.3">
      <c r="A17" s="23"/>
      <c r="B17" s="29">
        <f>IF(ISBLANK($E17),0,IF(COUNTIF($E$13:$E16,E17)&gt;=1,0,1))</f>
        <v>1</v>
      </c>
      <c r="C17" s="7">
        <v>4</v>
      </c>
      <c r="D17" s="7" t="b">
        <v>1</v>
      </c>
      <c r="E17" s="2" t="s">
        <v>54</v>
      </c>
      <c r="F17" s="94" t="s">
        <v>57</v>
      </c>
      <c r="G17" s="113"/>
      <c r="H17" s="113">
        <v>6.2</v>
      </c>
      <c r="I17" s="30">
        <f t="shared" si="4"/>
        <v>6.2</v>
      </c>
      <c r="J17" s="2">
        <v>5</v>
      </c>
      <c r="K17" s="47">
        <f t="shared" si="1"/>
        <v>5</v>
      </c>
      <c r="L17" s="31">
        <f t="shared" si="0"/>
        <v>6.8200000000000012</v>
      </c>
      <c r="M17" s="31">
        <f t="shared" si="5"/>
        <v>7.9360000000000008</v>
      </c>
      <c r="N17" s="31">
        <f t="shared" si="2"/>
        <v>1.24</v>
      </c>
      <c r="O17" s="33">
        <f t="shared" si="3"/>
        <v>15.996000000000002</v>
      </c>
      <c r="P17" s="23"/>
    </row>
    <row r="18" spans="1:16" x14ac:dyDescent="0.3">
      <c r="A18" s="23"/>
      <c r="B18" s="29">
        <f>IF(ISBLANK($E18),0,IF(COUNTIF($E$13:$E17,E18)&gt;=1,0,1))</f>
        <v>0</v>
      </c>
      <c r="C18" s="7">
        <v>4</v>
      </c>
      <c r="D18" s="7" t="b">
        <v>0</v>
      </c>
      <c r="E18" s="2" t="s">
        <v>54</v>
      </c>
      <c r="F18" s="94" t="s">
        <v>57</v>
      </c>
      <c r="G18" s="113"/>
      <c r="H18" s="113">
        <v>4.4000000000000004</v>
      </c>
      <c r="I18" s="30">
        <f t="shared" si="4"/>
        <v>4.4000000000000004</v>
      </c>
      <c r="J18" s="2">
        <v>5</v>
      </c>
      <c r="K18" s="47">
        <f t="shared" si="1"/>
        <v>5</v>
      </c>
      <c r="L18" s="31">
        <f t="shared" si="0"/>
        <v>0</v>
      </c>
      <c r="M18" s="31">
        <f t="shared" si="5"/>
        <v>5.6320000000000006</v>
      </c>
      <c r="N18" s="32">
        <f t="shared" si="2"/>
        <v>0.88</v>
      </c>
      <c r="O18" s="33">
        <f t="shared" si="3"/>
        <v>6.5120000000000005</v>
      </c>
      <c r="P18" s="23"/>
    </row>
    <row r="19" spans="1:16" x14ac:dyDescent="0.3">
      <c r="A19" s="23"/>
      <c r="B19" s="29">
        <f>IF(ISBLANK($E19),0,IF(COUNTIF($E$13:$E18,E19)&gt;=1,0,1))</f>
        <v>0</v>
      </c>
      <c r="C19" s="7">
        <v>1</v>
      </c>
      <c r="D19" s="7" t="b">
        <v>0</v>
      </c>
      <c r="E19" s="2"/>
      <c r="F19" s="94"/>
      <c r="G19" s="113"/>
      <c r="H19" s="113"/>
      <c r="I19" s="30">
        <f t="shared" si="4"/>
        <v>0</v>
      </c>
      <c r="J19" s="2"/>
      <c r="K19" s="47">
        <f t="shared" si="1"/>
        <v>0</v>
      </c>
      <c r="L19" s="31">
        <f t="shared" si="0"/>
        <v>0</v>
      </c>
      <c r="M19" s="31">
        <f t="shared" si="5"/>
        <v>0</v>
      </c>
      <c r="N19" s="32">
        <f t="shared" si="2"/>
        <v>0</v>
      </c>
      <c r="O19" s="33">
        <f t="shared" si="3"/>
        <v>0</v>
      </c>
      <c r="P19" s="23"/>
    </row>
    <row r="20" spans="1:16" ht="15" thickBot="1" x14ac:dyDescent="0.35">
      <c r="A20" s="23"/>
      <c r="B20" s="34">
        <f>IF(ISBLANK($E20),0,IF(COUNTIF($E$13:$E19,E20)&gt;=1,0,1))</f>
        <v>0</v>
      </c>
      <c r="C20" s="8">
        <v>1</v>
      </c>
      <c r="D20" s="8" t="b">
        <v>0</v>
      </c>
      <c r="E20" s="3"/>
      <c r="F20" s="4"/>
      <c r="G20" s="113"/>
      <c r="H20" s="113"/>
      <c r="I20" s="35">
        <f t="shared" si="4"/>
        <v>0</v>
      </c>
      <c r="J20" s="3"/>
      <c r="K20" s="47">
        <f t="shared" si="1"/>
        <v>0</v>
      </c>
      <c r="L20" s="31">
        <f t="shared" si="0"/>
        <v>0</v>
      </c>
      <c r="M20" s="31">
        <f t="shared" si="5"/>
        <v>0</v>
      </c>
      <c r="N20" s="32">
        <f t="shared" si="2"/>
        <v>0</v>
      </c>
      <c r="O20" s="33">
        <f t="shared" si="3"/>
        <v>0</v>
      </c>
      <c r="P20" s="23"/>
    </row>
    <row r="21" spans="1:16" ht="15" thickBot="1" x14ac:dyDescent="0.35">
      <c r="A21" s="23"/>
      <c r="B21" s="142" t="s">
        <v>17</v>
      </c>
      <c r="C21" s="143"/>
      <c r="D21" s="143"/>
      <c r="E21" s="37">
        <f>IF(G6=TRUE,K6,SUM(IF(B13,1,0),IF(B14,1,0),IF(B15,1,0),IF(B16,1,0),IF(B17,1,0),IF(B18,1,0),IF(B19,1,0),IF(B20,1,0)))</f>
        <v>3</v>
      </c>
      <c r="F21" s="38"/>
      <c r="G21" s="144">
        <f>SUM(G13:H20)</f>
        <v>16.600000000000001</v>
      </c>
      <c r="H21" s="145"/>
      <c r="I21" s="39"/>
      <c r="J21" s="66">
        <f>SUM(J13:J20)</f>
        <v>66</v>
      </c>
      <c r="K21" s="67">
        <f>IF(G6=TRUE,0, SUMIF(I13:I20,"&gt;=1",K13:K20))</f>
        <v>47</v>
      </c>
      <c r="L21" s="112">
        <f>SUM(L13:L20)</f>
        <v>11.220000000000002</v>
      </c>
      <c r="M21" s="112">
        <f>SUM(M13:M20)</f>
        <v>20.768000000000001</v>
      </c>
      <c r="N21" s="112">
        <f>SUM(N13:N20)</f>
        <v>5.12</v>
      </c>
      <c r="O21" s="98">
        <f t="shared" si="3"/>
        <v>37.108000000000004</v>
      </c>
      <c r="P21" s="23"/>
    </row>
    <row r="22" spans="1:16" ht="15" thickBot="1" x14ac:dyDescent="0.35">
      <c r="A22" s="23"/>
      <c r="B22" s="146" t="s">
        <v>16</v>
      </c>
      <c r="C22" s="147"/>
      <c r="D22" s="147"/>
      <c r="E22" s="40">
        <f>IF(E21=1,0.9,IF(E21=2,0.9,IF(E21=3,1.1,IF(E21&gt;=4,1.75,0))))</f>
        <v>1.1000000000000001</v>
      </c>
      <c r="F22" s="120" t="s">
        <v>60</v>
      </c>
      <c r="G22" s="153">
        <f>G21*15</f>
        <v>249.00000000000003</v>
      </c>
      <c r="H22" s="154"/>
      <c r="I22" s="10"/>
      <c r="J22" s="121"/>
      <c r="K22" s="65"/>
      <c r="L22" s="41"/>
      <c r="M22" s="41"/>
      <c r="N22" s="9"/>
      <c r="O22" s="42"/>
      <c r="P22" s="23"/>
    </row>
    <row r="23" spans="1:16" ht="15" thickBot="1" x14ac:dyDescent="0.35">
      <c r="A23" s="23"/>
      <c r="B23" s="9"/>
      <c r="C23" s="9"/>
      <c r="D23" s="9"/>
      <c r="E23" s="10"/>
      <c r="F23" s="9"/>
      <c r="G23" s="9"/>
      <c r="H23" s="9"/>
      <c r="I23" s="9"/>
      <c r="J23" s="65"/>
      <c r="K23" s="65"/>
      <c r="L23" s="9"/>
      <c r="M23" s="9"/>
      <c r="N23" s="9"/>
      <c r="O23" s="9"/>
      <c r="P23" s="23"/>
    </row>
    <row r="24" spans="1:16" ht="15" thickBot="1" x14ac:dyDescent="0.35">
      <c r="A24" s="23"/>
      <c r="B24" s="140" t="s">
        <v>19</v>
      </c>
      <c r="C24" s="148"/>
      <c r="D24" s="148"/>
      <c r="E24" s="141"/>
      <c r="F24" s="43" t="s">
        <v>13</v>
      </c>
      <c r="G24" s="140" t="s">
        <v>14</v>
      </c>
      <c r="H24" s="141"/>
      <c r="I24" s="27"/>
      <c r="J24" s="9"/>
      <c r="K24" s="71" t="s">
        <v>41</v>
      </c>
      <c r="L24" s="72"/>
      <c r="M24" s="99">
        <f>I13*J13+I14*J14+I15*J15+I16*J16+I17*J17+I18*J18+I19*J19+I20*J20</f>
        <v>128</v>
      </c>
      <c r="N24" s="70"/>
      <c r="O24" s="9"/>
      <c r="P24" s="23"/>
    </row>
    <row r="25" spans="1:16" x14ac:dyDescent="0.3">
      <c r="A25" s="23"/>
      <c r="B25" s="149" t="s">
        <v>58</v>
      </c>
      <c r="C25" s="150"/>
      <c r="D25" s="150"/>
      <c r="E25" s="150"/>
      <c r="F25" s="5">
        <v>2.6499999999999999E-2</v>
      </c>
      <c r="G25" s="151"/>
      <c r="H25" s="152"/>
      <c r="I25" s="45"/>
      <c r="J25" s="9"/>
      <c r="K25" s="133" t="str">
        <f>CONCATENATE(Formules!A12,Plafond_PES)</f>
        <v>Bonification PES &gt; 415</v>
      </c>
      <c r="L25" s="134"/>
      <c r="M25" s="68">
        <f>IF(M24-Plafond_PES &gt; 0,M24-Plafond_PES,0)</f>
        <v>0</v>
      </c>
      <c r="N25" s="69">
        <f>M25*0.03</f>
        <v>0</v>
      </c>
      <c r="O25" s="9"/>
      <c r="P25" s="23"/>
    </row>
    <row r="26" spans="1:16" x14ac:dyDescent="0.3">
      <c r="A26" s="23"/>
      <c r="B26" s="155" t="s">
        <v>59</v>
      </c>
      <c r="C26" s="156"/>
      <c r="D26" s="156"/>
      <c r="E26" s="156"/>
      <c r="F26" s="6">
        <v>3.9699999999999999E-2</v>
      </c>
      <c r="G26" s="157"/>
      <c r="H26" s="158"/>
      <c r="I26" s="45"/>
      <c r="J26" s="9"/>
      <c r="K26" s="73" t="s">
        <v>11</v>
      </c>
      <c r="L26" s="74"/>
      <c r="M26" s="47">
        <f>IF((K21-160)&lt;1,0,K21-160)</f>
        <v>0</v>
      </c>
      <c r="N26" s="48">
        <f>(M26^2)*0.1</f>
        <v>0</v>
      </c>
      <c r="O26" s="9"/>
      <c r="P26" s="23"/>
    </row>
    <row r="27" spans="1:16" ht="18.600000000000001" x14ac:dyDescent="0.35">
      <c r="A27" s="23"/>
      <c r="B27" s="155"/>
      <c r="C27" s="156"/>
      <c r="D27" s="156"/>
      <c r="E27" s="156"/>
      <c r="F27" s="6"/>
      <c r="G27" s="157"/>
      <c r="H27" s="158"/>
      <c r="I27" s="45"/>
      <c r="J27" s="9"/>
      <c r="K27" s="73" t="s">
        <v>12</v>
      </c>
      <c r="L27" s="74"/>
      <c r="M27" s="47">
        <f>IF(K21&lt;75,0,K21)</f>
        <v>0</v>
      </c>
      <c r="N27" s="49">
        <f>M27*0.01</f>
        <v>0</v>
      </c>
      <c r="O27" s="9"/>
      <c r="P27" s="23"/>
    </row>
    <row r="28" spans="1:16" x14ac:dyDescent="0.3">
      <c r="A28" s="23"/>
      <c r="B28" s="155"/>
      <c r="C28" s="156"/>
      <c r="D28" s="156"/>
      <c r="E28" s="156"/>
      <c r="F28" s="6"/>
      <c r="G28" s="157"/>
      <c r="H28" s="158"/>
      <c r="I28" s="45"/>
      <c r="J28" s="9"/>
      <c r="K28" s="161" t="s">
        <v>15</v>
      </c>
      <c r="L28" s="162"/>
      <c r="M28" s="162"/>
      <c r="N28" s="48">
        <f>F31*40+G31*40</f>
        <v>2.6479999999999997</v>
      </c>
      <c r="O28" s="9"/>
      <c r="P28" s="23"/>
    </row>
    <row r="29" spans="1:16" ht="15" thickBot="1" x14ac:dyDescent="0.35">
      <c r="A29" s="23"/>
      <c r="B29" s="155"/>
      <c r="C29" s="156"/>
      <c r="D29" s="156"/>
      <c r="E29" s="156"/>
      <c r="F29" s="6"/>
      <c r="G29" s="157"/>
      <c r="H29" s="158"/>
      <c r="I29" s="45"/>
      <c r="J29" s="9"/>
      <c r="K29" s="163" t="s">
        <v>43</v>
      </c>
      <c r="L29" s="164"/>
      <c r="M29" s="164"/>
      <c r="N29" s="50">
        <f>F40</f>
        <v>0</v>
      </c>
      <c r="O29" s="9"/>
      <c r="P29" s="23"/>
    </row>
    <row r="30" spans="1:16" ht="16.2" thickBot="1" x14ac:dyDescent="0.35">
      <c r="A30" s="23"/>
      <c r="B30" s="165"/>
      <c r="C30" s="166"/>
      <c r="D30" s="166"/>
      <c r="E30" s="166"/>
      <c r="F30" s="3"/>
      <c r="G30" s="167"/>
      <c r="H30" s="168"/>
      <c r="I30" s="45"/>
      <c r="J30" s="9"/>
      <c r="K30" s="169" t="s">
        <v>18</v>
      </c>
      <c r="L30" s="170"/>
      <c r="M30" s="170"/>
      <c r="N30" s="51">
        <f>SUM(N25:N29,O21)</f>
        <v>39.756</v>
      </c>
      <c r="O30" s="9"/>
      <c r="P30" s="23"/>
    </row>
    <row r="31" spans="1:16" ht="16.2" thickBot="1" x14ac:dyDescent="0.35">
      <c r="A31" s="23"/>
      <c r="B31" s="9"/>
      <c r="C31" s="9"/>
      <c r="D31" s="9"/>
      <c r="E31" s="10"/>
      <c r="F31" s="53">
        <f>SUM(F25:F30)</f>
        <v>6.6199999999999995E-2</v>
      </c>
      <c r="G31" s="171">
        <f>SUM(G25:H30)</f>
        <v>0</v>
      </c>
      <c r="H31" s="172"/>
      <c r="I31" s="54"/>
      <c r="J31" s="9"/>
      <c r="K31" s="173" t="s">
        <v>26</v>
      </c>
      <c r="L31" s="174"/>
      <c r="M31" s="174"/>
      <c r="N31" s="52">
        <f>IF(N30/80&gt;0.45,0.5,N30/80)</f>
        <v>0.5</v>
      </c>
      <c r="O31" s="9"/>
      <c r="P31" s="23"/>
    </row>
    <row r="32" spans="1:16" ht="15" thickBot="1" x14ac:dyDescent="0.35">
      <c r="A32" s="23"/>
      <c r="B32" s="9"/>
      <c r="C32" s="9"/>
      <c r="D32" s="9"/>
      <c r="E32" s="10"/>
      <c r="F32" s="77"/>
      <c r="G32" s="77"/>
      <c r="H32" s="77"/>
      <c r="I32" s="77"/>
      <c r="J32" s="77"/>
      <c r="K32" s="77"/>
      <c r="L32" s="77"/>
      <c r="M32" s="77"/>
      <c r="N32" s="77"/>
      <c r="O32" s="9"/>
      <c r="P32" s="23"/>
    </row>
    <row r="33" spans="1:16" ht="29.4" thickBot="1" x14ac:dyDescent="0.35">
      <c r="A33" s="23"/>
      <c r="B33" s="78" t="s">
        <v>44</v>
      </c>
      <c r="C33" s="78" t="s">
        <v>4</v>
      </c>
      <c r="D33" s="78" t="s">
        <v>42</v>
      </c>
      <c r="E33" s="79" t="s">
        <v>46</v>
      </c>
      <c r="F33" s="80" t="s">
        <v>45</v>
      </c>
      <c r="G33" s="77"/>
      <c r="H33" s="77"/>
      <c r="I33" s="77"/>
      <c r="J33" s="77"/>
      <c r="K33" s="77"/>
      <c r="L33" s="77"/>
      <c r="M33" s="77"/>
      <c r="N33" s="77"/>
      <c r="O33" s="9"/>
      <c r="P33" s="23"/>
    </row>
    <row r="34" spans="1:16" x14ac:dyDescent="0.3">
      <c r="A34" s="23"/>
      <c r="B34" s="84"/>
      <c r="C34" s="85"/>
      <c r="D34" s="1"/>
      <c r="E34" s="86"/>
      <c r="F34" s="81">
        <f t="shared" ref="F34:F39" si="6">IF(C34&gt;0,(C34/D34)*40*0.89*E34,0)</f>
        <v>0</v>
      </c>
      <c r="G34" s="77"/>
      <c r="H34" s="77"/>
      <c r="I34" s="77"/>
      <c r="J34" s="77"/>
      <c r="K34" s="77"/>
      <c r="L34" s="77"/>
      <c r="M34" s="77"/>
      <c r="N34" s="77"/>
      <c r="O34" s="9"/>
      <c r="P34" s="23"/>
    </row>
    <row r="35" spans="1:16" x14ac:dyDescent="0.3">
      <c r="A35" s="23"/>
      <c r="B35" s="87"/>
      <c r="C35" s="88"/>
      <c r="D35" s="2"/>
      <c r="E35" s="89"/>
      <c r="F35" s="81">
        <f t="shared" si="6"/>
        <v>0</v>
      </c>
      <c r="G35" s="77"/>
      <c r="H35" s="77"/>
      <c r="I35" s="77"/>
      <c r="J35" s="77"/>
      <c r="K35" s="77"/>
      <c r="L35" s="77"/>
      <c r="M35" s="77"/>
      <c r="N35" s="77"/>
      <c r="O35" s="9"/>
      <c r="P35" s="23"/>
    </row>
    <row r="36" spans="1:16" x14ac:dyDescent="0.3">
      <c r="A36" s="23"/>
      <c r="B36" s="87"/>
      <c r="C36" s="88"/>
      <c r="D36" s="2"/>
      <c r="E36" s="89"/>
      <c r="F36" s="81">
        <f t="shared" si="6"/>
        <v>0</v>
      </c>
      <c r="G36" s="77"/>
      <c r="H36" s="77"/>
      <c r="I36" s="77"/>
      <c r="J36" s="77"/>
      <c r="K36" s="77"/>
      <c r="L36" s="77"/>
      <c r="M36" s="77"/>
      <c r="N36" s="77"/>
      <c r="O36" s="9"/>
      <c r="P36" s="23"/>
    </row>
    <row r="37" spans="1:16" x14ac:dyDescent="0.3">
      <c r="A37" s="23"/>
      <c r="B37" s="87"/>
      <c r="C37" s="88"/>
      <c r="D37" s="2"/>
      <c r="E37" s="89"/>
      <c r="F37" s="81">
        <f t="shared" si="6"/>
        <v>0</v>
      </c>
      <c r="G37" s="77"/>
      <c r="H37" s="77"/>
      <c r="I37" s="77"/>
      <c r="J37" s="77"/>
      <c r="K37" s="77"/>
      <c r="L37" s="77"/>
      <c r="M37" s="77"/>
      <c r="N37" s="77"/>
      <c r="O37" s="9"/>
      <c r="P37" s="23"/>
    </row>
    <row r="38" spans="1:16" x14ac:dyDescent="0.3">
      <c r="A38" s="23"/>
      <c r="B38" s="87"/>
      <c r="C38" s="88"/>
      <c r="D38" s="2"/>
      <c r="E38" s="89"/>
      <c r="F38" s="81">
        <f t="shared" si="6"/>
        <v>0</v>
      </c>
      <c r="G38" s="77"/>
      <c r="H38" s="77"/>
      <c r="I38" s="77"/>
      <c r="J38" s="77"/>
      <c r="K38" s="77"/>
      <c r="L38" s="77"/>
      <c r="M38" s="77"/>
      <c r="N38" s="77"/>
      <c r="O38" s="9"/>
      <c r="P38" s="23"/>
    </row>
    <row r="39" spans="1:16" ht="15" thickBot="1" x14ac:dyDescent="0.35">
      <c r="A39" s="23"/>
      <c r="B39" s="90"/>
      <c r="C39" s="91"/>
      <c r="D39" s="3"/>
      <c r="E39" s="92"/>
      <c r="F39" s="82">
        <f t="shared" si="6"/>
        <v>0</v>
      </c>
      <c r="G39" s="77"/>
      <c r="H39" s="77"/>
      <c r="I39" s="77"/>
      <c r="J39" s="77"/>
      <c r="K39" s="77"/>
      <c r="L39" s="77"/>
      <c r="M39" s="77"/>
      <c r="N39" s="77"/>
      <c r="O39" s="9"/>
      <c r="P39" s="23"/>
    </row>
    <row r="40" spans="1:16" ht="15" thickBot="1" x14ac:dyDescent="0.35">
      <c r="A40" s="23"/>
      <c r="B40"/>
      <c r="C40"/>
      <c r="D40"/>
      <c r="E40"/>
      <c r="F40" s="83">
        <f>SUM(F34:F39)</f>
        <v>0</v>
      </c>
      <c r="G40" s="77"/>
      <c r="H40" s="77"/>
      <c r="I40" s="77"/>
      <c r="J40" s="77"/>
      <c r="K40" s="77"/>
      <c r="L40" s="77"/>
      <c r="M40" s="77"/>
      <c r="N40" s="77"/>
      <c r="O40" s="9"/>
      <c r="P40" s="23"/>
    </row>
    <row r="41" spans="1:16" x14ac:dyDescent="0.3">
      <c r="A41" s="23"/>
      <c r="B41" s="9"/>
      <c r="C41" s="9"/>
      <c r="D41" s="9"/>
      <c r="E41" s="10"/>
      <c r="F41" s="77"/>
      <c r="G41" s="77"/>
      <c r="H41" s="77"/>
      <c r="I41" s="77"/>
      <c r="J41" s="77"/>
      <c r="K41" s="77"/>
      <c r="L41" s="77"/>
      <c r="M41" s="77"/>
      <c r="N41" s="77"/>
      <c r="O41" s="9"/>
      <c r="P41" s="23"/>
    </row>
    <row r="42" spans="1:16" x14ac:dyDescent="0.3">
      <c r="A42" s="23"/>
      <c r="B42" s="24"/>
      <c r="C42" s="24"/>
      <c r="D42" s="24"/>
      <c r="E42" s="25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4" spans="1:16" x14ac:dyDescent="0.3">
      <c r="A44" s="55"/>
      <c r="B44" s="56"/>
      <c r="C44" s="56"/>
      <c r="D44" s="56"/>
      <c r="E44" s="57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6" ht="18.600000000000001" thickBot="1" x14ac:dyDescent="0.4">
      <c r="A45" s="55"/>
      <c r="B45" s="26" t="s">
        <v>24</v>
      </c>
      <c r="C45" s="26"/>
      <c r="D45" s="26"/>
      <c r="E45" s="10"/>
      <c r="F45" s="9"/>
      <c r="G45" s="9"/>
      <c r="H45" s="9"/>
      <c r="I45" s="9"/>
      <c r="J45" s="9"/>
      <c r="K45" s="9"/>
      <c r="L45" s="9"/>
      <c r="M45" s="9"/>
      <c r="N45" s="9"/>
      <c r="O45" s="9"/>
      <c r="P45" s="55"/>
    </row>
    <row r="46" spans="1:16" ht="15" thickBot="1" x14ac:dyDescent="0.35">
      <c r="A46" s="55"/>
      <c r="B46" s="9"/>
      <c r="C46" s="9"/>
      <c r="D46" s="9"/>
      <c r="E46" s="10"/>
      <c r="F46" s="9"/>
      <c r="G46" s="140" t="s">
        <v>9</v>
      </c>
      <c r="H46" s="141"/>
      <c r="I46" s="27"/>
      <c r="J46" s="9"/>
      <c r="K46" s="9"/>
      <c r="L46" s="9"/>
      <c r="M46" s="9"/>
      <c r="N46" s="9"/>
      <c r="O46" s="9"/>
      <c r="P46" s="55"/>
    </row>
    <row r="47" spans="1:16" ht="15" thickBot="1" x14ac:dyDescent="0.35">
      <c r="A47" s="55"/>
      <c r="B47" s="28" t="s">
        <v>34</v>
      </c>
      <c r="C47" s="28" t="s">
        <v>32</v>
      </c>
      <c r="D47" s="28" t="s">
        <v>35</v>
      </c>
      <c r="E47" s="28" t="s">
        <v>2</v>
      </c>
      <c r="F47" s="28" t="s">
        <v>1</v>
      </c>
      <c r="G47" s="28" t="s">
        <v>3</v>
      </c>
      <c r="H47" s="28" t="s">
        <v>49</v>
      </c>
      <c r="I47" s="28"/>
      <c r="J47" s="28" t="s">
        <v>4</v>
      </c>
      <c r="K47" s="28" t="s">
        <v>39</v>
      </c>
      <c r="L47" s="28" t="s">
        <v>5</v>
      </c>
      <c r="M47" s="28" t="s">
        <v>6</v>
      </c>
      <c r="N47" s="28" t="s">
        <v>7</v>
      </c>
      <c r="O47" s="28" t="s">
        <v>8</v>
      </c>
      <c r="P47" s="55"/>
    </row>
    <row r="48" spans="1:16" ht="15" thickBot="1" x14ac:dyDescent="0.35">
      <c r="A48" s="55"/>
      <c r="B48" s="58"/>
      <c r="C48" s="59"/>
      <c r="D48" s="59"/>
      <c r="E48" s="60"/>
      <c r="F48" s="59"/>
      <c r="G48" s="59"/>
      <c r="H48" s="59"/>
      <c r="I48" s="59"/>
      <c r="J48" s="59"/>
      <c r="K48" s="61"/>
      <c r="L48" s="61">
        <f>E58</f>
        <v>0.9</v>
      </c>
      <c r="M48" s="61" t="s">
        <v>47</v>
      </c>
      <c r="N48" s="61" t="s">
        <v>10</v>
      </c>
      <c r="O48" s="96"/>
      <c r="P48" s="55"/>
    </row>
    <row r="49" spans="1:16" x14ac:dyDescent="0.3">
      <c r="A49" s="55"/>
      <c r="B49" s="29">
        <f>IF(ISBLANK(E49),0,1)</f>
        <v>1</v>
      </c>
      <c r="C49" s="7">
        <v>4</v>
      </c>
      <c r="D49" s="7" t="b">
        <v>1</v>
      </c>
      <c r="E49" s="2" t="s">
        <v>50</v>
      </c>
      <c r="F49" s="94" t="s">
        <v>51</v>
      </c>
      <c r="G49" s="132"/>
      <c r="H49" s="113">
        <v>8</v>
      </c>
      <c r="I49" s="30">
        <f>SUM(G49:H49)</f>
        <v>8</v>
      </c>
      <c r="J49" s="2">
        <v>5</v>
      </c>
      <c r="K49" s="47">
        <f>IF($G$6=TRUE,0,IF(OR(C49=2,C49=4),J49,0))</f>
        <v>5</v>
      </c>
      <c r="L49" s="31">
        <f>IF(B49=TRUE,$E$58*SUM(G49:H49)*B49,$E$58*SUM(G49:H49)*D49)</f>
        <v>7.2</v>
      </c>
      <c r="M49" s="31">
        <f>IF(C49=4,SUM(G49:H49)*1.28,SUM(G49:H49)*1.2)</f>
        <v>10.24</v>
      </c>
      <c r="N49" s="32">
        <f>SUM(G49:H49)*J49*0.04</f>
        <v>1.6</v>
      </c>
      <c r="O49" s="33">
        <f>SUM(L49:N49)</f>
        <v>19.040000000000003</v>
      </c>
      <c r="P49" s="55"/>
    </row>
    <row r="50" spans="1:16" x14ac:dyDescent="0.3">
      <c r="A50" s="55"/>
      <c r="B50" s="29">
        <f>IF(ISBLANK(E50),0,IF(COUNTIF(E49:E49,E50)&gt;=1,0,1))</f>
        <v>0</v>
      </c>
      <c r="C50" s="7">
        <v>4</v>
      </c>
      <c r="D50" s="7" t="b">
        <v>0</v>
      </c>
      <c r="E50" s="2" t="s">
        <v>50</v>
      </c>
      <c r="F50" s="94" t="s">
        <v>51</v>
      </c>
      <c r="G50" s="132"/>
      <c r="H50" s="113">
        <v>8</v>
      </c>
      <c r="I50" s="30">
        <f t="shared" ref="I50:I56" si="7">SUM(G50:H50)</f>
        <v>8</v>
      </c>
      <c r="J50" s="2">
        <v>5</v>
      </c>
      <c r="K50" s="47">
        <f t="shared" ref="K50:K56" si="8">IF($G$6=TRUE,0,IF(OR(C50=2,C50=4),J50,0))</f>
        <v>5</v>
      </c>
      <c r="L50" s="31">
        <f t="shared" ref="L50:L56" si="9">IF(B50=TRUE,$E$58*SUM(G50:H50)*B50,$E$58*SUM(G50:H50)*D50)</f>
        <v>0</v>
      </c>
      <c r="M50" s="31">
        <f t="shared" ref="M50:M56" si="10">IF(C50=4,SUM(G50:H50)*1.28,SUM(G50:H50)*1.2)</f>
        <v>10.24</v>
      </c>
      <c r="N50" s="32">
        <f t="shared" ref="N50:N56" si="11">SUM(G50:H50)*J50*0.04</f>
        <v>1.6</v>
      </c>
      <c r="O50" s="33">
        <f t="shared" ref="O50:O56" si="12">SUM(L50:N50)</f>
        <v>11.84</v>
      </c>
      <c r="P50" s="55"/>
    </row>
    <row r="51" spans="1:16" x14ac:dyDescent="0.3">
      <c r="A51" s="55"/>
      <c r="B51" s="29">
        <f>IF(ISBLANK($E51),0,IF(COUNTIF($E$49:$E50,E51)&gt;=1,0,1))</f>
        <v>0</v>
      </c>
      <c r="C51" s="7">
        <v>2</v>
      </c>
      <c r="D51" s="7" t="b">
        <v>1</v>
      </c>
      <c r="E51" s="2" t="s">
        <v>50</v>
      </c>
      <c r="F51" s="94" t="s">
        <v>51</v>
      </c>
      <c r="G51" s="132">
        <v>1</v>
      </c>
      <c r="H51" s="113"/>
      <c r="I51" s="30">
        <f t="shared" si="7"/>
        <v>1</v>
      </c>
      <c r="J51" s="2">
        <v>35</v>
      </c>
      <c r="K51" s="47">
        <f t="shared" si="8"/>
        <v>35</v>
      </c>
      <c r="L51" s="31">
        <f t="shared" si="9"/>
        <v>0.9</v>
      </c>
      <c r="M51" s="31">
        <f t="shared" si="10"/>
        <v>1.2</v>
      </c>
      <c r="N51" s="32">
        <f t="shared" si="11"/>
        <v>1.4000000000000001</v>
      </c>
      <c r="O51" s="33">
        <f t="shared" si="12"/>
        <v>3.5</v>
      </c>
      <c r="P51" s="55"/>
    </row>
    <row r="52" spans="1:16" x14ac:dyDescent="0.3">
      <c r="A52" s="55"/>
      <c r="B52" s="29">
        <f>IF(ISBLANK($E52),0,IF(COUNTIF($E$49:$E51,E52)&gt;=1,0,1))</f>
        <v>0</v>
      </c>
      <c r="C52" s="7">
        <v>2</v>
      </c>
      <c r="D52" s="7" t="b">
        <v>0</v>
      </c>
      <c r="E52" s="2" t="s">
        <v>50</v>
      </c>
      <c r="F52" s="94" t="s">
        <v>51</v>
      </c>
      <c r="G52" s="132">
        <v>1</v>
      </c>
      <c r="H52" s="113"/>
      <c r="I52" s="30">
        <f t="shared" si="7"/>
        <v>1</v>
      </c>
      <c r="J52" s="2">
        <v>29</v>
      </c>
      <c r="K52" s="47">
        <f t="shared" si="8"/>
        <v>29</v>
      </c>
      <c r="L52" s="31">
        <f t="shared" si="9"/>
        <v>0</v>
      </c>
      <c r="M52" s="31">
        <f t="shared" si="10"/>
        <v>1.2</v>
      </c>
      <c r="N52" s="32">
        <f t="shared" si="11"/>
        <v>1.1599999999999999</v>
      </c>
      <c r="O52" s="33">
        <f t="shared" si="12"/>
        <v>2.36</v>
      </c>
      <c r="P52" s="55"/>
    </row>
    <row r="53" spans="1:16" x14ac:dyDescent="0.3">
      <c r="A53" s="55"/>
      <c r="B53" s="29">
        <f>IF(ISBLANK($E53),0,IF(COUNTIF($E$49:$E52,E53)&gt;=1,0,1))</f>
        <v>0</v>
      </c>
      <c r="C53" s="7">
        <v>3</v>
      </c>
      <c r="D53" s="7" t="b">
        <v>1</v>
      </c>
      <c r="E53" s="2" t="s">
        <v>50</v>
      </c>
      <c r="F53" s="94" t="s">
        <v>51</v>
      </c>
      <c r="G53" s="132"/>
      <c r="H53" s="113">
        <v>1</v>
      </c>
      <c r="I53" s="30">
        <f t="shared" si="7"/>
        <v>1</v>
      </c>
      <c r="J53" s="2">
        <v>21</v>
      </c>
      <c r="K53" s="47">
        <f t="shared" si="8"/>
        <v>0</v>
      </c>
      <c r="L53" s="31">
        <f t="shared" si="9"/>
        <v>0.9</v>
      </c>
      <c r="M53" s="31">
        <f t="shared" si="10"/>
        <v>1.2</v>
      </c>
      <c r="N53" s="32">
        <f t="shared" si="11"/>
        <v>0.84</v>
      </c>
      <c r="O53" s="33">
        <f t="shared" si="12"/>
        <v>2.94</v>
      </c>
      <c r="P53" s="55"/>
    </row>
    <row r="54" spans="1:16" x14ac:dyDescent="0.3">
      <c r="A54" s="55"/>
      <c r="B54" s="29">
        <f>IF(ISBLANK($E54),0,IF(COUNTIF($E$49:$E53,E54)&gt;=1,0,1))</f>
        <v>0</v>
      </c>
      <c r="C54" s="7">
        <v>3</v>
      </c>
      <c r="D54" s="7" t="b">
        <v>0</v>
      </c>
      <c r="E54" s="2" t="s">
        <v>50</v>
      </c>
      <c r="F54" s="94" t="s">
        <v>51</v>
      </c>
      <c r="G54" s="115"/>
      <c r="H54" s="113">
        <v>1</v>
      </c>
      <c r="I54" s="30">
        <f t="shared" si="7"/>
        <v>1</v>
      </c>
      <c r="J54" s="2">
        <v>14</v>
      </c>
      <c r="K54" s="47">
        <f t="shared" si="8"/>
        <v>0</v>
      </c>
      <c r="L54" s="31">
        <f t="shared" si="9"/>
        <v>0</v>
      </c>
      <c r="M54" s="31">
        <f t="shared" si="10"/>
        <v>1.2</v>
      </c>
      <c r="N54" s="32">
        <f t="shared" si="11"/>
        <v>0.56000000000000005</v>
      </c>
      <c r="O54" s="33">
        <f t="shared" si="12"/>
        <v>1.76</v>
      </c>
      <c r="P54" s="55"/>
    </row>
    <row r="55" spans="1:16" x14ac:dyDescent="0.3">
      <c r="A55" s="55"/>
      <c r="B55" s="29">
        <f>IF(ISBLANK($E55),0,IF(COUNTIF($E$49:$E54,E55)&gt;=1,0,1))</f>
        <v>0</v>
      </c>
      <c r="C55" s="7">
        <v>1</v>
      </c>
      <c r="D55" s="7"/>
      <c r="E55" s="2"/>
      <c r="F55" s="94"/>
      <c r="G55" s="115"/>
      <c r="H55" s="113"/>
      <c r="I55" s="30">
        <f t="shared" si="7"/>
        <v>0</v>
      </c>
      <c r="J55" s="2"/>
      <c r="K55" s="47">
        <f t="shared" si="8"/>
        <v>0</v>
      </c>
      <c r="L55" s="31">
        <f t="shared" si="9"/>
        <v>0</v>
      </c>
      <c r="M55" s="31">
        <f t="shared" si="10"/>
        <v>0</v>
      </c>
      <c r="N55" s="32">
        <f t="shared" si="11"/>
        <v>0</v>
      </c>
      <c r="O55" s="33">
        <f t="shared" si="12"/>
        <v>0</v>
      </c>
      <c r="P55" s="55"/>
    </row>
    <row r="56" spans="1:16" ht="15" thickBot="1" x14ac:dyDescent="0.35">
      <c r="A56" s="55"/>
      <c r="B56" s="34">
        <f>IF(ISBLANK($E56),0,IF(COUNTIF($E$49:$E55,E56)&gt;=1,0,1))</f>
        <v>0</v>
      </c>
      <c r="C56" s="8"/>
      <c r="D56" s="8"/>
      <c r="E56" s="3"/>
      <c r="F56" s="4"/>
      <c r="G56" s="114"/>
      <c r="H56" s="114"/>
      <c r="I56" s="35">
        <f t="shared" si="7"/>
        <v>0</v>
      </c>
      <c r="J56" s="3"/>
      <c r="K56" s="111">
        <f t="shared" si="8"/>
        <v>0</v>
      </c>
      <c r="L56" s="31">
        <f t="shared" si="9"/>
        <v>0</v>
      </c>
      <c r="M56" s="36">
        <f t="shared" si="10"/>
        <v>0</v>
      </c>
      <c r="N56" s="32">
        <f t="shared" si="11"/>
        <v>0</v>
      </c>
      <c r="O56" s="33">
        <f t="shared" si="12"/>
        <v>0</v>
      </c>
      <c r="P56" s="55"/>
    </row>
    <row r="57" spans="1:16" ht="15" thickBot="1" x14ac:dyDescent="0.35">
      <c r="A57" s="55"/>
      <c r="B57" s="142" t="s">
        <v>17</v>
      </c>
      <c r="C57" s="143"/>
      <c r="D57" s="143"/>
      <c r="E57" s="37">
        <f>IF(G6=TRUE,K6,SUM(IF(B49,1,0),IF(B50,1,0),IF(B51,1,0),IF(B52,1,0),IF(B53,1,0),IF(B54,1,0),IF(B55,1,0),IF(B56,1,0)))</f>
        <v>1</v>
      </c>
      <c r="F57" s="38"/>
      <c r="G57" s="159">
        <f>SUM(G49:H56)</f>
        <v>20</v>
      </c>
      <c r="H57" s="160"/>
      <c r="I57" s="93"/>
      <c r="J57" s="63">
        <f>SUM(J49:J56)</f>
        <v>109</v>
      </c>
      <c r="K57" s="67">
        <f>IF($G$6=TRUE,0, SUMIF(I49:I56,"&gt;=1",K49:K56))</f>
        <v>74</v>
      </c>
      <c r="L57" s="112">
        <f>SUM(L49:L56)</f>
        <v>9</v>
      </c>
      <c r="M57" s="112">
        <f>SUM(M49:M56)</f>
        <v>25.279999999999998</v>
      </c>
      <c r="N57" s="112">
        <f>SUM(N49:N56)</f>
        <v>7.16</v>
      </c>
      <c r="O57" s="98">
        <f t="shared" ref="O57" si="13">SUM(L57:N57)</f>
        <v>41.44</v>
      </c>
      <c r="P57" s="55"/>
    </row>
    <row r="58" spans="1:16" ht="15" thickBot="1" x14ac:dyDescent="0.35">
      <c r="A58" s="55"/>
      <c r="B58" s="146" t="s">
        <v>16</v>
      </c>
      <c r="C58" s="147"/>
      <c r="D58" s="147"/>
      <c r="E58" s="40">
        <f>IF(E57=1,0.9,IF(E57=2,0.9,IF(E57=3,1.1,IF(E57&gt;=4,1.75,0))))</f>
        <v>0.9</v>
      </c>
      <c r="F58" s="120" t="s">
        <v>60</v>
      </c>
      <c r="G58" s="153">
        <f>G57*15</f>
        <v>300</v>
      </c>
      <c r="H58" s="154"/>
      <c r="I58" s="10"/>
      <c r="J58" s="9"/>
      <c r="K58" s="9"/>
      <c r="L58" s="41"/>
      <c r="M58" s="41"/>
      <c r="N58" s="9"/>
      <c r="O58" s="42"/>
      <c r="P58" s="55"/>
    </row>
    <row r="59" spans="1:16" ht="15" thickBot="1" x14ac:dyDescent="0.35">
      <c r="A59" s="55"/>
      <c r="B59" s="9"/>
      <c r="C59" s="9"/>
      <c r="D59" s="9"/>
      <c r="E59" s="10"/>
      <c r="F59" s="9"/>
      <c r="G59" s="9"/>
      <c r="H59" s="9"/>
      <c r="I59" s="9"/>
      <c r="J59" s="9"/>
      <c r="K59" s="9"/>
      <c r="L59" s="9"/>
      <c r="M59" s="9"/>
      <c r="N59" s="9"/>
      <c r="O59" s="9"/>
      <c r="P59" s="55"/>
    </row>
    <row r="60" spans="1:16" ht="15" thickBot="1" x14ac:dyDescent="0.35">
      <c r="A60" s="55"/>
      <c r="B60" s="140" t="s">
        <v>19</v>
      </c>
      <c r="C60" s="148"/>
      <c r="D60" s="148"/>
      <c r="E60" s="141"/>
      <c r="F60" s="43" t="s">
        <v>13</v>
      </c>
      <c r="G60" s="140" t="s">
        <v>14</v>
      </c>
      <c r="H60" s="141"/>
      <c r="I60" s="27"/>
      <c r="J60" s="9"/>
      <c r="K60" s="71" t="s">
        <v>41</v>
      </c>
      <c r="L60" s="72"/>
      <c r="M60" s="99">
        <f>I49*J49+I50*J50+I51*J51+I52*J52+I53*J53+I54*J54+I55*J55+I56*J56</f>
        <v>179</v>
      </c>
      <c r="N60" s="44"/>
      <c r="O60" s="9"/>
      <c r="P60" s="55"/>
    </row>
    <row r="61" spans="1:16" x14ac:dyDescent="0.3">
      <c r="A61" s="55"/>
      <c r="B61" s="149"/>
      <c r="C61" s="150"/>
      <c r="D61" s="150"/>
      <c r="E61" s="150"/>
      <c r="F61" s="5"/>
      <c r="G61" s="151"/>
      <c r="H61" s="152"/>
      <c r="I61" s="45"/>
      <c r="J61" s="9"/>
      <c r="K61" s="75" t="str">
        <f>CONCATENATE(Formules!A12,Plafond_PES)</f>
        <v>Bonification PES &gt; 415</v>
      </c>
      <c r="L61" s="74"/>
      <c r="M61" s="68">
        <f>IF(M60-Plafond_PES &gt; 0,M60-Plafond_PES,0)</f>
        <v>0</v>
      </c>
      <c r="N61" s="69">
        <f>M61*0.03</f>
        <v>0</v>
      </c>
      <c r="O61" s="9"/>
      <c r="P61" s="55"/>
    </row>
    <row r="62" spans="1:16" x14ac:dyDescent="0.3">
      <c r="A62" s="55"/>
      <c r="B62" s="155"/>
      <c r="C62" s="156"/>
      <c r="D62" s="156"/>
      <c r="E62" s="156"/>
      <c r="F62" s="6"/>
      <c r="G62" s="157"/>
      <c r="H62" s="158"/>
      <c r="I62" s="45"/>
      <c r="J62" s="9"/>
      <c r="K62" s="46" t="s">
        <v>11</v>
      </c>
      <c r="L62" s="74"/>
      <c r="M62" s="47">
        <f>IF((K57-160)&lt;1,0,K57-160)</f>
        <v>0</v>
      </c>
      <c r="N62" s="48">
        <f>(M62^2)*0.1</f>
        <v>0</v>
      </c>
      <c r="O62" s="9"/>
      <c r="P62" s="55"/>
    </row>
    <row r="63" spans="1:16" ht="18.600000000000001" x14ac:dyDescent="0.35">
      <c r="A63" s="55"/>
      <c r="B63" s="155"/>
      <c r="C63" s="156"/>
      <c r="D63" s="156"/>
      <c r="E63" s="156"/>
      <c r="F63" s="6"/>
      <c r="G63" s="157"/>
      <c r="H63" s="158"/>
      <c r="I63" s="45"/>
      <c r="J63" s="9"/>
      <c r="K63" s="46" t="s">
        <v>12</v>
      </c>
      <c r="L63" s="74"/>
      <c r="M63" s="47">
        <f>IF(K57&lt;75,0,K57)</f>
        <v>0</v>
      </c>
      <c r="N63" s="49">
        <f>M63*0.01</f>
        <v>0</v>
      </c>
      <c r="O63" s="9"/>
      <c r="P63" s="55"/>
    </row>
    <row r="64" spans="1:16" x14ac:dyDescent="0.3">
      <c r="A64" s="55"/>
      <c r="B64" s="155"/>
      <c r="C64" s="156"/>
      <c r="D64" s="156"/>
      <c r="E64" s="156"/>
      <c r="F64" s="6"/>
      <c r="G64" s="157"/>
      <c r="H64" s="158"/>
      <c r="I64" s="45"/>
      <c r="J64" s="9"/>
      <c r="K64" s="46" t="s">
        <v>15</v>
      </c>
      <c r="L64" s="76"/>
      <c r="M64" s="76"/>
      <c r="N64" s="48">
        <f>F67*40+G67*40</f>
        <v>0</v>
      </c>
      <c r="O64" s="9"/>
      <c r="P64" s="55"/>
    </row>
    <row r="65" spans="1:16" ht="15" thickBot="1" x14ac:dyDescent="0.35">
      <c r="A65" s="55"/>
      <c r="B65" s="155"/>
      <c r="C65" s="156"/>
      <c r="D65" s="156"/>
      <c r="E65" s="156"/>
      <c r="F65" s="6"/>
      <c r="G65" s="157"/>
      <c r="H65" s="158"/>
      <c r="I65" s="45"/>
      <c r="J65" s="9"/>
      <c r="K65" s="163" t="s">
        <v>43</v>
      </c>
      <c r="L65" s="164"/>
      <c r="M65" s="164"/>
      <c r="N65" s="50">
        <f>F76</f>
        <v>0</v>
      </c>
      <c r="O65" s="9"/>
      <c r="P65" s="55"/>
    </row>
    <row r="66" spans="1:16" ht="16.2" thickBot="1" x14ac:dyDescent="0.35">
      <c r="A66" s="55"/>
      <c r="B66" s="165"/>
      <c r="C66" s="166"/>
      <c r="D66" s="166"/>
      <c r="E66" s="166"/>
      <c r="F66" s="3"/>
      <c r="G66" s="167"/>
      <c r="H66" s="168"/>
      <c r="I66" s="45"/>
      <c r="J66" s="9"/>
      <c r="K66" s="169" t="s">
        <v>30</v>
      </c>
      <c r="L66" s="170"/>
      <c r="M66" s="170"/>
      <c r="N66" s="51">
        <f>SUM(N61:N64,O57)</f>
        <v>41.44</v>
      </c>
      <c r="O66" s="9"/>
      <c r="P66" s="55"/>
    </row>
    <row r="67" spans="1:16" ht="16.2" thickBot="1" x14ac:dyDescent="0.35">
      <c r="A67" s="55"/>
      <c r="B67" s="9"/>
      <c r="C67" s="9"/>
      <c r="D67" s="9"/>
      <c r="E67" s="10"/>
      <c r="F67" s="53">
        <f>SUM(F61:F66)</f>
        <v>0</v>
      </c>
      <c r="G67" s="171">
        <f>SUM(G61:H66)</f>
        <v>0</v>
      </c>
      <c r="H67" s="172"/>
      <c r="I67" s="54"/>
      <c r="J67" s="9"/>
      <c r="K67" s="173" t="s">
        <v>31</v>
      </c>
      <c r="L67" s="174"/>
      <c r="M67" s="174"/>
      <c r="N67" s="52">
        <f>IF(N66/80&gt;0.45,0.5,N66/80)</f>
        <v>0.5</v>
      </c>
      <c r="O67" s="9"/>
      <c r="P67" s="55"/>
    </row>
    <row r="68" spans="1:16" ht="15" thickBot="1" x14ac:dyDescent="0.35">
      <c r="A68" s="55"/>
      <c r="B68" s="9"/>
      <c r="C68" s="9"/>
      <c r="D68" s="9"/>
      <c r="E68" s="10"/>
      <c r="F68" s="77"/>
      <c r="G68" s="77"/>
      <c r="H68" s="77"/>
      <c r="I68" s="77"/>
      <c r="J68" s="77"/>
      <c r="K68" s="77"/>
      <c r="L68" s="77"/>
      <c r="M68" s="77"/>
      <c r="N68" s="77"/>
      <c r="O68" s="9"/>
      <c r="P68" s="55"/>
    </row>
    <row r="69" spans="1:16" ht="29.4" thickBot="1" x14ac:dyDescent="0.35">
      <c r="A69" s="55"/>
      <c r="B69" s="78" t="s">
        <v>44</v>
      </c>
      <c r="C69" s="78" t="s">
        <v>4</v>
      </c>
      <c r="D69" s="78" t="s">
        <v>42</v>
      </c>
      <c r="E69" s="79" t="s">
        <v>46</v>
      </c>
      <c r="F69" s="80" t="s">
        <v>45</v>
      </c>
      <c r="G69" s="77"/>
      <c r="H69" s="77"/>
      <c r="I69" s="77"/>
      <c r="J69" s="77"/>
      <c r="K69" s="77"/>
      <c r="L69" s="77"/>
      <c r="M69" s="77"/>
      <c r="N69" s="77"/>
      <c r="O69" s="9"/>
      <c r="P69" s="55"/>
    </row>
    <row r="70" spans="1:16" x14ac:dyDescent="0.3">
      <c r="A70" s="55"/>
      <c r="B70" s="84"/>
      <c r="C70" s="85"/>
      <c r="D70" s="1"/>
      <c r="E70" s="86"/>
      <c r="F70" s="81">
        <f t="shared" ref="F70:F75" si="14">IF(C70&gt;0,(C70/D70)*40*0.89*E70,0)</f>
        <v>0</v>
      </c>
      <c r="G70" s="77"/>
      <c r="H70" s="77"/>
      <c r="I70" s="77"/>
      <c r="J70" s="77"/>
      <c r="K70" s="77"/>
      <c r="L70" s="77"/>
      <c r="M70" s="77"/>
      <c r="N70" s="77"/>
      <c r="O70" s="9"/>
      <c r="P70" s="55"/>
    </row>
    <row r="71" spans="1:16" x14ac:dyDescent="0.3">
      <c r="A71" s="55"/>
      <c r="B71" s="87"/>
      <c r="C71" s="88"/>
      <c r="D71" s="2"/>
      <c r="E71" s="89"/>
      <c r="F71" s="81">
        <f t="shared" si="14"/>
        <v>0</v>
      </c>
      <c r="G71" s="77"/>
      <c r="H71" s="77"/>
      <c r="I71" s="77"/>
      <c r="J71" s="77"/>
      <c r="K71" s="77"/>
      <c r="L71" s="77"/>
      <c r="M71" s="77"/>
      <c r="N71" s="77"/>
      <c r="O71" s="9"/>
      <c r="P71" s="55"/>
    </row>
    <row r="72" spans="1:16" x14ac:dyDescent="0.3">
      <c r="A72" s="55"/>
      <c r="B72" s="87"/>
      <c r="C72" s="88"/>
      <c r="D72" s="2"/>
      <c r="E72" s="89"/>
      <c r="F72" s="81">
        <f t="shared" si="14"/>
        <v>0</v>
      </c>
      <c r="G72" s="77"/>
      <c r="H72" s="77"/>
      <c r="I72" s="77"/>
      <c r="J72" s="77"/>
      <c r="K72" s="77"/>
      <c r="L72" s="77"/>
      <c r="M72" s="77"/>
      <c r="N72" s="77"/>
      <c r="O72" s="9"/>
      <c r="P72" s="55"/>
    </row>
    <row r="73" spans="1:16" x14ac:dyDescent="0.3">
      <c r="A73" s="55"/>
      <c r="B73" s="87"/>
      <c r="C73" s="88"/>
      <c r="D73" s="2"/>
      <c r="E73" s="89"/>
      <c r="F73" s="81">
        <f t="shared" si="14"/>
        <v>0</v>
      </c>
      <c r="G73" s="77"/>
      <c r="H73" s="77"/>
      <c r="I73" s="77"/>
      <c r="J73" s="77"/>
      <c r="K73" s="77"/>
      <c r="L73" s="77"/>
      <c r="M73" s="77"/>
      <c r="N73" s="77"/>
      <c r="O73" s="9"/>
      <c r="P73" s="55"/>
    </row>
    <row r="74" spans="1:16" x14ac:dyDescent="0.3">
      <c r="A74" s="55"/>
      <c r="B74" s="87"/>
      <c r="C74" s="88"/>
      <c r="D74" s="2"/>
      <c r="E74" s="89"/>
      <c r="F74" s="81">
        <f t="shared" si="14"/>
        <v>0</v>
      </c>
      <c r="G74" s="77"/>
      <c r="H74" s="77"/>
      <c r="I74" s="77"/>
      <c r="J74" s="77"/>
      <c r="K74" s="77"/>
      <c r="L74" s="77"/>
      <c r="M74" s="77"/>
      <c r="N74" s="77"/>
      <c r="O74" s="9"/>
      <c r="P74" s="55"/>
    </row>
    <row r="75" spans="1:16" ht="15" thickBot="1" x14ac:dyDescent="0.35">
      <c r="A75" s="55"/>
      <c r="B75" s="90"/>
      <c r="C75" s="91"/>
      <c r="D75" s="3"/>
      <c r="E75" s="92"/>
      <c r="F75" s="82">
        <f t="shared" si="14"/>
        <v>0</v>
      </c>
      <c r="G75" s="77"/>
      <c r="H75" s="77"/>
      <c r="I75" s="77"/>
      <c r="J75" s="77"/>
      <c r="K75" s="77"/>
      <c r="L75" s="77"/>
      <c r="M75" s="77"/>
      <c r="N75" s="77"/>
      <c r="O75" s="9"/>
      <c r="P75" s="55"/>
    </row>
    <row r="76" spans="1:16" ht="15" thickBot="1" x14ac:dyDescent="0.35">
      <c r="A76" s="55"/>
      <c r="B76"/>
      <c r="C76"/>
      <c r="D76"/>
      <c r="E76"/>
      <c r="F76" s="83">
        <f>SUM(F70:F75)</f>
        <v>0</v>
      </c>
      <c r="G76" s="77"/>
      <c r="H76" s="77"/>
      <c r="I76" s="77"/>
      <c r="J76" s="77"/>
      <c r="K76" s="77"/>
      <c r="L76" s="77"/>
      <c r="M76" s="77"/>
      <c r="N76" s="77"/>
      <c r="O76" s="9"/>
      <c r="P76" s="55"/>
    </row>
    <row r="77" spans="1:16" x14ac:dyDescent="0.3">
      <c r="A77" s="55"/>
      <c r="B77" s="9"/>
      <c r="C77" s="9"/>
      <c r="D77" s="9"/>
      <c r="E77" s="10"/>
      <c r="F77" s="77"/>
      <c r="G77" s="77"/>
      <c r="H77" s="77"/>
      <c r="I77" s="77"/>
      <c r="J77" s="77"/>
      <c r="K77" s="77"/>
      <c r="L77" s="77"/>
      <c r="M77" s="77"/>
      <c r="N77" s="77"/>
      <c r="O77" s="9"/>
      <c r="P77" s="55"/>
    </row>
    <row r="78" spans="1:16" x14ac:dyDescent="0.3">
      <c r="A78" s="55"/>
      <c r="B78" s="56"/>
      <c r="C78" s="56"/>
      <c r="D78" s="56"/>
      <c r="E78" s="57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</sheetData>
  <sheetProtection algorithmName="SHA-512" hashValue="SxKyWq+KDdahJHQixeCt1j/hsITsNhg9omdkb9jPac9dpU40Aqt8QjtoJLyLF+ldt1xJ2udSdppMafzMt2EKnQ==" saltValue="BYfC+q8zo1y20TnILyFgIw==" spinCount="100000" sheet="1" objects="1" scenarios="1"/>
  <mergeCells count="54">
    <mergeCell ref="R14:V15"/>
    <mergeCell ref="R16:V16"/>
    <mergeCell ref="K65:M65"/>
    <mergeCell ref="B66:E66"/>
    <mergeCell ref="G66:H66"/>
    <mergeCell ref="K66:M66"/>
    <mergeCell ref="B60:E60"/>
    <mergeCell ref="G60:H60"/>
    <mergeCell ref="B61:E61"/>
    <mergeCell ref="G61:H61"/>
    <mergeCell ref="B62:E62"/>
    <mergeCell ref="G62:H62"/>
    <mergeCell ref="G31:H31"/>
    <mergeCell ref="K31:M31"/>
    <mergeCell ref="G46:H46"/>
    <mergeCell ref="B57:D57"/>
    <mergeCell ref="G67:H67"/>
    <mergeCell ref="K67:M67"/>
    <mergeCell ref="B63:E63"/>
    <mergeCell ref="G63:H63"/>
    <mergeCell ref="B64:E64"/>
    <mergeCell ref="G64:H64"/>
    <mergeCell ref="B65:E65"/>
    <mergeCell ref="G65:H65"/>
    <mergeCell ref="G57:H57"/>
    <mergeCell ref="B58:D58"/>
    <mergeCell ref="K28:M28"/>
    <mergeCell ref="B29:E29"/>
    <mergeCell ref="G29:H29"/>
    <mergeCell ref="K29:M29"/>
    <mergeCell ref="B30:E30"/>
    <mergeCell ref="G30:H30"/>
    <mergeCell ref="K30:M30"/>
    <mergeCell ref="G58:H58"/>
    <mergeCell ref="B26:E26"/>
    <mergeCell ref="G26:H26"/>
    <mergeCell ref="B27:E27"/>
    <mergeCell ref="G27:H27"/>
    <mergeCell ref="B28:E28"/>
    <mergeCell ref="G28:H28"/>
    <mergeCell ref="K25:L25"/>
    <mergeCell ref="B1:O1"/>
    <mergeCell ref="G3:J3"/>
    <mergeCell ref="H5:K5"/>
    <mergeCell ref="H6:J6"/>
    <mergeCell ref="G10:H10"/>
    <mergeCell ref="B21:D21"/>
    <mergeCell ref="G21:H21"/>
    <mergeCell ref="B22:D22"/>
    <mergeCell ref="B24:E24"/>
    <mergeCell ref="G24:H24"/>
    <mergeCell ref="B25:E25"/>
    <mergeCell ref="G25:H25"/>
    <mergeCell ref="G22:H22"/>
  </mergeCells>
  <conditionalFormatting sqref="O13:O21 J13:N20">
    <cfRule type="cellIs" dxfId="37" priority="19" operator="between">
      <formula>0.01</formula>
      <formula>100</formula>
    </cfRule>
  </conditionalFormatting>
  <conditionalFormatting sqref="F21:I21 L21:N21 J57">
    <cfRule type="cellIs" dxfId="36" priority="18" operator="between">
      <formula>0.01</formula>
      <formula>400</formula>
    </cfRule>
  </conditionalFormatting>
  <conditionalFormatting sqref="J56">
    <cfRule type="cellIs" dxfId="35" priority="17" operator="between">
      <formula>0.01</formula>
      <formula>100</formula>
    </cfRule>
  </conditionalFormatting>
  <conditionalFormatting sqref="F57:I57">
    <cfRule type="cellIs" dxfId="34" priority="16" operator="between">
      <formula>0.01</formula>
      <formula>400</formula>
    </cfRule>
  </conditionalFormatting>
  <conditionalFormatting sqref="J21:K21">
    <cfRule type="cellIs" dxfId="33" priority="15" operator="between">
      <formula>0.01</formula>
      <formula>1000</formula>
    </cfRule>
  </conditionalFormatting>
  <conditionalFormatting sqref="B13:B20">
    <cfRule type="cellIs" dxfId="32" priority="14" operator="greaterThan">
      <formula>0</formula>
    </cfRule>
  </conditionalFormatting>
  <conditionalFormatting sqref="B49:B56">
    <cfRule type="cellIs" dxfId="31" priority="13" operator="greaterThan">
      <formula>0</formula>
    </cfRule>
  </conditionalFormatting>
  <conditionalFormatting sqref="F70:F75">
    <cfRule type="cellIs" dxfId="30" priority="12" operator="greaterThan">
      <formula>0</formula>
    </cfRule>
  </conditionalFormatting>
  <conditionalFormatting sqref="F34:F39">
    <cfRule type="cellIs" dxfId="29" priority="11" operator="greaterThan">
      <formula>0</formula>
    </cfRule>
  </conditionalFormatting>
  <conditionalFormatting sqref="J49:J55">
    <cfRule type="cellIs" dxfId="28" priority="10" operator="between">
      <formula>0.01</formula>
      <formula>100</formula>
    </cfRule>
  </conditionalFormatting>
  <conditionalFormatting sqref="K49:K56">
    <cfRule type="cellIs" dxfId="27" priority="9" operator="between">
      <formula>0.01</formula>
      <formula>100</formula>
    </cfRule>
  </conditionalFormatting>
  <conditionalFormatting sqref="L49:L56">
    <cfRule type="cellIs" dxfId="26" priority="8" operator="between">
      <formula>0.01</formula>
      <formula>100</formula>
    </cfRule>
  </conditionalFormatting>
  <conditionalFormatting sqref="M49:M56">
    <cfRule type="cellIs" dxfId="25" priority="7" operator="between">
      <formula>0.01</formula>
      <formula>100</formula>
    </cfRule>
  </conditionalFormatting>
  <conditionalFormatting sqref="O57">
    <cfRule type="cellIs" dxfId="24" priority="6" operator="between">
      <formula>0.01</formula>
      <formula>100</formula>
    </cfRule>
  </conditionalFormatting>
  <conditionalFormatting sqref="L57:N57">
    <cfRule type="cellIs" dxfId="23" priority="5" operator="between">
      <formula>0.01</formula>
      <formula>400</formula>
    </cfRule>
  </conditionalFormatting>
  <conditionalFormatting sqref="K57">
    <cfRule type="cellIs" dxfId="22" priority="4" operator="between">
      <formula>0.01</formula>
      <formula>1000</formula>
    </cfRule>
  </conditionalFormatting>
  <conditionalFormatting sqref="N49:O56">
    <cfRule type="cellIs" dxfId="21" priority="3" operator="between">
      <formula>0.01</formula>
      <formula>100</formula>
    </cfRule>
  </conditionalFormatting>
  <conditionalFormatting sqref="G22:H22">
    <cfRule type="cellIs" dxfId="20" priority="2" operator="between">
      <formula>0.01</formula>
      <formula>400</formula>
    </cfRule>
  </conditionalFormatting>
  <conditionalFormatting sqref="G58:H58">
    <cfRule type="cellIs" dxfId="19" priority="1" operator="between">
      <formula>0.01</formula>
      <formula>400</formula>
    </cfRule>
  </conditionalFormatting>
  <hyperlinks>
    <hyperlink ref="R16" r:id="rId1"/>
  </hyperlinks>
  <printOptions horizontalCentered="1" verticalCentered="1"/>
  <pageMargins left="0.31496062992125984" right="0.31496062992125984" top="1.3385826771653544" bottom="1.3385826771653544" header="0.31496062992125984" footer="0.31496062992125984"/>
  <pageSetup scale="48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Drop Down 1">
              <controlPr defaultSize="0" autoLine="0" autoPict="0">
                <anchor moveWithCells="1">
                  <from>
                    <xdr:col>4</xdr:col>
                    <xdr:colOff>76200</xdr:colOff>
                    <xdr:row>8</xdr:row>
                    <xdr:rowOff>38100</xdr:rowOff>
                  </from>
                  <to>
                    <xdr:col>4</xdr:col>
                    <xdr:colOff>906780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Drop Down 2">
              <controlPr defaultSize="0" autoLine="0" autoPict="0">
                <anchor moveWithCells="1">
                  <from>
                    <xdr:col>4</xdr:col>
                    <xdr:colOff>76200</xdr:colOff>
                    <xdr:row>44</xdr:row>
                    <xdr:rowOff>38100</xdr:rowOff>
                  </from>
                  <to>
                    <xdr:col>4</xdr:col>
                    <xdr:colOff>906780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Drop Down 3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7620</xdr:rowOff>
                  </from>
                  <to>
                    <xdr:col>3</xdr:col>
                    <xdr:colOff>22860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Check Box 4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11</xdr:row>
                    <xdr:rowOff>182880</xdr:rowOff>
                  </from>
                  <to>
                    <xdr:col>3</xdr:col>
                    <xdr:colOff>708660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Drop Down 5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7620</xdr:rowOff>
                  </from>
                  <to>
                    <xdr:col>3</xdr:col>
                    <xdr:colOff>22860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Drop Down 6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3</xdr:col>
                    <xdr:colOff>22860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Drop Down 7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7620</xdr:rowOff>
                  </from>
                  <to>
                    <xdr:col>3</xdr:col>
                    <xdr:colOff>22860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Drop Down 8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7620</xdr:rowOff>
                  </from>
                  <to>
                    <xdr:col>3</xdr:col>
                    <xdr:colOff>22860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Drop Down 9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7620</xdr:rowOff>
                  </from>
                  <to>
                    <xdr:col>3</xdr:col>
                    <xdr:colOff>22860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Drop Down 10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7620</xdr:rowOff>
                  </from>
                  <to>
                    <xdr:col>3</xdr:col>
                    <xdr:colOff>22860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Drop Down 11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30480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13</xdr:row>
                    <xdr:rowOff>182880</xdr:rowOff>
                  </from>
                  <to>
                    <xdr:col>3</xdr:col>
                    <xdr:colOff>708660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7" name="Check Box 13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12</xdr:row>
                    <xdr:rowOff>182880</xdr:rowOff>
                  </from>
                  <to>
                    <xdr:col>3</xdr:col>
                    <xdr:colOff>708660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8" name="Check Box 14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14</xdr:row>
                    <xdr:rowOff>182880</xdr:rowOff>
                  </from>
                  <to>
                    <xdr:col>3</xdr:col>
                    <xdr:colOff>708660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9" name="Check Box 15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15</xdr:row>
                    <xdr:rowOff>190500</xdr:rowOff>
                  </from>
                  <to>
                    <xdr:col>3</xdr:col>
                    <xdr:colOff>708660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20" name="Check Box 16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182880</xdr:rowOff>
                  </from>
                  <to>
                    <xdr:col>3</xdr:col>
                    <xdr:colOff>693420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1" name="Check Box 17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182880</xdr:rowOff>
                  </from>
                  <to>
                    <xdr:col>3</xdr:col>
                    <xdr:colOff>693420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2" name="Check Box 18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182880</xdr:rowOff>
                  </from>
                  <to>
                    <xdr:col>3</xdr:col>
                    <xdr:colOff>693420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3" name="Drop Down 19">
              <controlPr defaultSize="0" autoLine="0" autoPict="0">
                <anchor moveWithCells="1">
                  <from>
                    <xdr:col>2</xdr:col>
                    <xdr:colOff>0</xdr:colOff>
                    <xdr:row>48</xdr:row>
                    <xdr:rowOff>22860</xdr:rowOff>
                  </from>
                  <to>
                    <xdr:col>3</xdr:col>
                    <xdr:colOff>7620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4" name="Check Box 20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47</xdr:row>
                    <xdr:rowOff>182880</xdr:rowOff>
                  </from>
                  <to>
                    <xdr:col>3</xdr:col>
                    <xdr:colOff>678180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5" name="Drop Down 21">
              <controlPr defaultSize="0" autoLine="0" autoPict="0">
                <anchor moveWithCells="1">
                  <from>
                    <xdr:col>2</xdr:col>
                    <xdr:colOff>0</xdr:colOff>
                    <xdr:row>49</xdr:row>
                    <xdr:rowOff>22860</xdr:rowOff>
                  </from>
                  <to>
                    <xdr:col>3</xdr:col>
                    <xdr:colOff>7620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6" name="Drop Down 22">
              <controlPr defaultSize="0" autoLine="0" autoPict="0">
                <anchor moveWithCells="1">
                  <from>
                    <xdr:col>2</xdr:col>
                    <xdr:colOff>0</xdr:colOff>
                    <xdr:row>50</xdr:row>
                    <xdr:rowOff>22860</xdr:rowOff>
                  </from>
                  <to>
                    <xdr:col>3</xdr:col>
                    <xdr:colOff>7620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7" name="Drop Down 23">
              <controlPr defaultSize="0" autoLine="0" autoPict="0">
                <anchor moveWithCells="1">
                  <from>
                    <xdr:col>2</xdr:col>
                    <xdr:colOff>0</xdr:colOff>
                    <xdr:row>51</xdr:row>
                    <xdr:rowOff>22860</xdr:rowOff>
                  </from>
                  <to>
                    <xdr:col>3</xdr:col>
                    <xdr:colOff>7620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8" name="Drop Down 24">
              <controlPr defaultSize="0" autoLine="0" autoPict="0">
                <anchor moveWithCells="1">
                  <from>
                    <xdr:col>2</xdr:col>
                    <xdr:colOff>0</xdr:colOff>
                    <xdr:row>52</xdr:row>
                    <xdr:rowOff>22860</xdr:rowOff>
                  </from>
                  <to>
                    <xdr:col>3</xdr:col>
                    <xdr:colOff>7620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9" name="Drop Down 25">
              <controlPr defaultSize="0" autoLine="0" autoPict="0">
                <anchor moveWithCells="1">
                  <from>
                    <xdr:col>2</xdr:col>
                    <xdr:colOff>0</xdr:colOff>
                    <xdr:row>53</xdr:row>
                    <xdr:rowOff>22860</xdr:rowOff>
                  </from>
                  <to>
                    <xdr:col>3</xdr:col>
                    <xdr:colOff>7620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30" name="Drop Down 26">
              <controlPr defaultSize="0" autoLine="0" autoPict="0">
                <anchor moveWithCells="1">
                  <from>
                    <xdr:col>2</xdr:col>
                    <xdr:colOff>0</xdr:colOff>
                    <xdr:row>54</xdr:row>
                    <xdr:rowOff>22860</xdr:rowOff>
                  </from>
                  <to>
                    <xdr:col>3</xdr:col>
                    <xdr:colOff>7620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1" name="Drop Down 27">
              <controlPr defaultSize="0" autoLine="0" autoPict="0">
                <anchor mov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3</xdr:col>
                    <xdr:colOff>7620</xdr:colOff>
                    <xdr:row>55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2" name="Check Box 28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48</xdr:row>
                    <xdr:rowOff>182880</xdr:rowOff>
                  </from>
                  <to>
                    <xdr:col>3</xdr:col>
                    <xdr:colOff>678180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3" name="Check Box 29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49</xdr:row>
                    <xdr:rowOff>175260</xdr:rowOff>
                  </from>
                  <to>
                    <xdr:col>3</xdr:col>
                    <xdr:colOff>678180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4" name="Check Box 30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51</xdr:row>
                    <xdr:rowOff>0</xdr:rowOff>
                  </from>
                  <to>
                    <xdr:col>3</xdr:col>
                    <xdr:colOff>678180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5" name="Check Box 31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51</xdr:row>
                    <xdr:rowOff>175260</xdr:rowOff>
                  </from>
                  <to>
                    <xdr:col>3</xdr:col>
                    <xdr:colOff>678180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6" name="Check Box 32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52</xdr:row>
                    <xdr:rowOff>160020</xdr:rowOff>
                  </from>
                  <to>
                    <xdr:col>3</xdr:col>
                    <xdr:colOff>678180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7" name="Check Box 33">
              <controlPr locked="0" defaultSize="0" autoFill="0" autoLine="0" autoPict="0">
                <anchor moveWithCells="1">
                  <from>
                    <xdr:col>3</xdr:col>
                    <xdr:colOff>373380</xdr:colOff>
                    <xdr:row>53</xdr:row>
                    <xdr:rowOff>175260</xdr:rowOff>
                  </from>
                  <to>
                    <xdr:col>3</xdr:col>
                    <xdr:colOff>678180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8" name="Check Box 34">
              <controlPr locked="0" defaultSize="0" autoFill="0" autoLine="0" autoPict="0">
                <anchor moveWithCells="1">
                  <from>
                    <xdr:col>3</xdr:col>
                    <xdr:colOff>373380</xdr:colOff>
                    <xdr:row>55</xdr:row>
                    <xdr:rowOff>0</xdr:rowOff>
                  </from>
                  <to>
                    <xdr:col>3</xdr:col>
                    <xdr:colOff>678180</xdr:colOff>
                    <xdr:row>56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P78"/>
  <sheetViews>
    <sheetView tabSelected="1" zoomScaleNormal="100" workbookViewId="0">
      <selection activeCell="G3" sqref="G3:J3"/>
    </sheetView>
  </sheetViews>
  <sheetFormatPr baseColWidth="10" defaultColWidth="11.44140625" defaultRowHeight="14.4" x14ac:dyDescent="0.3"/>
  <cols>
    <col min="1" max="1" width="1.109375" style="9" customWidth="1"/>
    <col min="2" max="2" width="13.88671875" style="104" customWidth="1"/>
    <col min="3" max="3" width="17.109375" style="104" customWidth="1"/>
    <col min="4" max="4" width="17.44140625" style="104" customWidth="1"/>
    <col min="5" max="5" width="15.5546875" style="109" customWidth="1"/>
    <col min="6" max="6" width="35.109375" style="104" customWidth="1"/>
    <col min="7" max="7" width="7.88671875" style="104" bestFit="1" customWidth="1"/>
    <col min="8" max="8" width="13.5546875" style="104" customWidth="1"/>
    <col min="9" max="9" width="6.44140625" style="104" hidden="1" customWidth="1"/>
    <col min="10" max="10" width="17.33203125" style="104" customWidth="1"/>
    <col min="11" max="11" width="15.88671875" style="104" customWidth="1"/>
    <col min="12" max="12" width="11.44140625" style="104"/>
    <col min="13" max="13" width="18.6640625" style="104" bestFit="1" customWidth="1"/>
    <col min="14" max="14" width="12.5546875" style="104" customWidth="1"/>
    <col min="15" max="15" width="8.6640625" style="104" customWidth="1"/>
    <col min="16" max="16" width="1.109375" style="9" customWidth="1"/>
    <col min="17" max="16384" width="11.44140625" style="9"/>
  </cols>
  <sheetData>
    <row r="1" spans="1:16" ht="26.4" thickBot="1" x14ac:dyDescent="0.55000000000000004">
      <c r="B1" s="135" t="s">
        <v>48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6" ht="16.2" thickBot="1" x14ac:dyDescent="0.35">
      <c r="A2" s="104"/>
      <c r="L2" s="124" t="s">
        <v>23</v>
      </c>
      <c r="M2" s="125" t="s">
        <v>8</v>
      </c>
      <c r="N2" s="125" t="s">
        <v>25</v>
      </c>
      <c r="O2" s="126" t="s">
        <v>61</v>
      </c>
    </row>
    <row r="3" spans="1:16" ht="16.2" thickBot="1" x14ac:dyDescent="0.35">
      <c r="A3" s="104"/>
      <c r="F3" s="14" t="s">
        <v>21</v>
      </c>
      <c r="G3" s="136"/>
      <c r="H3" s="136"/>
      <c r="I3" s="136"/>
      <c r="J3" s="137"/>
      <c r="K3" s="110"/>
      <c r="L3" s="127" t="s">
        <v>0</v>
      </c>
      <c r="M3" s="122">
        <f>N30</f>
        <v>0</v>
      </c>
      <c r="N3" s="122">
        <f>N31</f>
        <v>0</v>
      </c>
      <c r="O3" s="128">
        <f>G22</f>
        <v>0</v>
      </c>
    </row>
    <row r="4" spans="1:16" ht="16.2" thickBot="1" x14ac:dyDescent="0.35">
      <c r="L4" s="18" t="s">
        <v>24</v>
      </c>
      <c r="M4" s="19">
        <f>N66</f>
        <v>0</v>
      </c>
      <c r="N4" s="19">
        <f>N67</f>
        <v>0</v>
      </c>
      <c r="O4" s="129">
        <f>G58</f>
        <v>0</v>
      </c>
    </row>
    <row r="5" spans="1:16" ht="15" thickBot="1" x14ac:dyDescent="0.35">
      <c r="B5" s="100" t="s">
        <v>22</v>
      </c>
      <c r="C5" s="101"/>
      <c r="D5" s="101"/>
      <c r="E5" s="102"/>
      <c r="F5" s="102"/>
      <c r="H5" s="138"/>
      <c r="I5" s="138"/>
      <c r="J5" s="138"/>
      <c r="K5" s="138"/>
      <c r="L5" s="123" t="s">
        <v>29</v>
      </c>
      <c r="M5" s="21">
        <f>SUM(M3:M4)</f>
        <v>0</v>
      </c>
      <c r="N5" s="130">
        <f>SUM(N3:N4)</f>
        <v>0</v>
      </c>
      <c r="O5" s="131">
        <f>SUM(O3:O4)</f>
        <v>0</v>
      </c>
    </row>
    <row r="6" spans="1:16" x14ac:dyDescent="0.3">
      <c r="B6" s="100" t="str">
        <f>Formules!A2</f>
        <v>Version : 27 février 2017</v>
      </c>
      <c r="C6" s="101"/>
      <c r="D6" s="101"/>
      <c r="E6" s="102"/>
      <c r="F6" s="102"/>
      <c r="G6" s="107" t="b">
        <v>0</v>
      </c>
      <c r="H6" s="139"/>
      <c r="I6" s="139"/>
      <c r="J6" s="139"/>
      <c r="K6" s="103"/>
    </row>
    <row r="7" spans="1:16" x14ac:dyDescent="0.3">
      <c r="B7" s="105"/>
      <c r="C7" s="105"/>
      <c r="D7" s="105"/>
      <c r="E7" s="106"/>
      <c r="F7" s="106"/>
    </row>
    <row r="8" spans="1:16" ht="6.75" customHeight="1" x14ac:dyDescent="0.3">
      <c r="A8" s="23"/>
      <c r="B8" s="24"/>
      <c r="C8" s="24"/>
      <c r="D8" s="24"/>
      <c r="E8" s="2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18.600000000000001" thickBot="1" x14ac:dyDescent="0.4">
      <c r="A9" s="23"/>
      <c r="B9" s="26" t="s">
        <v>0</v>
      </c>
      <c r="C9" s="26"/>
      <c r="D9" s="26"/>
      <c r="E9" s="64"/>
      <c r="F9" s="9"/>
      <c r="G9" s="9"/>
      <c r="H9" s="9"/>
      <c r="I9" s="9"/>
      <c r="J9" s="9"/>
      <c r="K9" s="9"/>
      <c r="L9" s="9"/>
      <c r="M9" s="9"/>
      <c r="N9" s="9"/>
      <c r="O9" s="9"/>
      <c r="P9" s="23"/>
    </row>
    <row r="10" spans="1:16" ht="15" thickBot="1" x14ac:dyDescent="0.35">
      <c r="A10" s="23"/>
      <c r="B10" s="9"/>
      <c r="C10" s="9"/>
      <c r="D10" s="9"/>
      <c r="E10" s="10"/>
      <c r="F10" s="9"/>
      <c r="G10" s="140" t="s">
        <v>9</v>
      </c>
      <c r="H10" s="141"/>
      <c r="I10" s="27"/>
      <c r="J10" s="9"/>
      <c r="K10" s="9"/>
      <c r="L10" s="9"/>
      <c r="M10" s="9"/>
      <c r="N10" s="9"/>
      <c r="O10" s="9"/>
      <c r="P10" s="23"/>
    </row>
    <row r="11" spans="1:16" ht="15" thickBot="1" x14ac:dyDescent="0.35">
      <c r="A11" s="23"/>
      <c r="B11" s="28" t="s">
        <v>34</v>
      </c>
      <c r="C11" s="28" t="s">
        <v>32</v>
      </c>
      <c r="D11" s="28" t="s">
        <v>35</v>
      </c>
      <c r="E11" s="28" t="s">
        <v>2</v>
      </c>
      <c r="F11" s="28" t="s">
        <v>1</v>
      </c>
      <c r="G11" s="28" t="s">
        <v>3</v>
      </c>
      <c r="H11" s="28" t="s">
        <v>49</v>
      </c>
      <c r="I11" s="28"/>
      <c r="J11" s="28" t="s">
        <v>4</v>
      </c>
      <c r="K11" s="28" t="s">
        <v>39</v>
      </c>
      <c r="L11" s="28" t="s">
        <v>5</v>
      </c>
      <c r="M11" s="28" t="s">
        <v>6</v>
      </c>
      <c r="N11" s="28" t="s">
        <v>7</v>
      </c>
      <c r="O11" s="28" t="s">
        <v>8</v>
      </c>
      <c r="P11" s="23"/>
    </row>
    <row r="12" spans="1:16" ht="15" thickBot="1" x14ac:dyDescent="0.35">
      <c r="A12" s="23"/>
      <c r="B12" s="58"/>
      <c r="C12" s="59"/>
      <c r="D12" s="59"/>
      <c r="E12" s="60"/>
      <c r="F12" s="59"/>
      <c r="G12" s="59"/>
      <c r="H12" s="59"/>
      <c r="I12" s="59"/>
      <c r="J12" s="59"/>
      <c r="K12" s="95"/>
      <c r="L12" s="61">
        <f>E22</f>
        <v>0</v>
      </c>
      <c r="M12" s="61" t="s">
        <v>47</v>
      </c>
      <c r="N12" s="61" t="s">
        <v>10</v>
      </c>
      <c r="O12" s="96"/>
      <c r="P12" s="23"/>
    </row>
    <row r="13" spans="1:16" x14ac:dyDescent="0.3">
      <c r="A13" s="23"/>
      <c r="B13" s="29">
        <f>IF(ISBLANK(E13),0,1)</f>
        <v>0</v>
      </c>
      <c r="C13" s="7">
        <v>1</v>
      </c>
      <c r="D13" s="7" t="b">
        <v>0</v>
      </c>
      <c r="E13" s="2"/>
      <c r="F13" s="94"/>
      <c r="G13" s="113"/>
      <c r="H13" s="113"/>
      <c r="I13" s="30">
        <f>SUM(G13:H13)</f>
        <v>0</v>
      </c>
      <c r="J13" s="2"/>
      <c r="K13" s="47">
        <f>IF($G$6=TRUE,0,IF(OR(C13=2,C13=4),J13,0))</f>
        <v>0</v>
      </c>
      <c r="L13" s="31">
        <f t="shared" ref="L13:L20" si="0">IF(B13=TRUE,$E$22*SUM(G13:H13)*B13,$E$22*SUM(G13:H13)*D13)</f>
        <v>0</v>
      </c>
      <c r="M13" s="31">
        <f>IF(C13=4,SUM(G13:H13)*1.28,SUM(G13:H13)*1.2)</f>
        <v>0</v>
      </c>
      <c r="N13" s="32">
        <f>SUM(G13:H13)*J13*0.04</f>
        <v>0</v>
      </c>
      <c r="O13" s="33">
        <f>SUM(L13:N13)</f>
        <v>0</v>
      </c>
      <c r="P13" s="23"/>
    </row>
    <row r="14" spans="1:16" x14ac:dyDescent="0.3">
      <c r="A14" s="23"/>
      <c r="B14" s="29">
        <f>IF(ISBLANK(E14),0,IF(COUNTIF(E13:E13,E14)&gt;=1,0,1))</f>
        <v>0</v>
      </c>
      <c r="C14" s="7">
        <v>1</v>
      </c>
      <c r="D14" s="7" t="b">
        <v>0</v>
      </c>
      <c r="E14" s="2"/>
      <c r="F14" s="94"/>
      <c r="G14" s="113"/>
      <c r="H14" s="113"/>
      <c r="I14" s="30">
        <f>SUM(G14:H14)</f>
        <v>0</v>
      </c>
      <c r="J14" s="2"/>
      <c r="K14" s="47">
        <f t="shared" ref="K14:K20" si="1">IF($G$6=TRUE,0,IF(OR(C14=2,C14=4),J14,0))</f>
        <v>0</v>
      </c>
      <c r="L14" s="31">
        <f t="shared" si="0"/>
        <v>0</v>
      </c>
      <c r="M14" s="31">
        <f>IF(C14=4,SUM(G14:H14)*1.28,SUM(G14:H14)*1.2)</f>
        <v>0</v>
      </c>
      <c r="N14" s="31">
        <f t="shared" ref="N14:N20" si="2">SUM(G14:H14)*J14*0.04</f>
        <v>0</v>
      </c>
      <c r="O14" s="33">
        <f t="shared" ref="O14:O21" si="3">SUM(L14:N14)</f>
        <v>0</v>
      </c>
      <c r="P14" s="23"/>
    </row>
    <row r="15" spans="1:16" x14ac:dyDescent="0.3">
      <c r="A15" s="23"/>
      <c r="B15" s="29">
        <f>IF(ISBLANK($E15),0,IF(COUNTIF($E$13:$E14,E15)&gt;=1,0,1))</f>
        <v>0</v>
      </c>
      <c r="C15" s="7">
        <v>1</v>
      </c>
      <c r="D15" s="7" t="b">
        <v>0</v>
      </c>
      <c r="E15" s="2"/>
      <c r="F15" s="94"/>
      <c r="G15" s="113"/>
      <c r="H15" s="113"/>
      <c r="I15" s="30">
        <f t="shared" ref="I15:I18" si="4">SUM(G15:H15)</f>
        <v>0</v>
      </c>
      <c r="J15" s="2"/>
      <c r="K15" s="47">
        <f t="shared" si="1"/>
        <v>0</v>
      </c>
      <c r="L15" s="31">
        <f t="shared" si="0"/>
        <v>0</v>
      </c>
      <c r="M15" s="31">
        <f>IF(C15=4,SUM(G15:H15)*1.28,SUM(G15:H15)*1.2)</f>
        <v>0</v>
      </c>
      <c r="N15" s="32">
        <f t="shared" si="2"/>
        <v>0</v>
      </c>
      <c r="O15" s="33">
        <f t="shared" si="3"/>
        <v>0</v>
      </c>
      <c r="P15" s="23"/>
    </row>
    <row r="16" spans="1:16" x14ac:dyDescent="0.3">
      <c r="A16" s="23"/>
      <c r="B16" s="29">
        <f>IF(ISBLANK($E16),0,IF(COUNTIF($E$13:$E15,E16)&gt;=1,0,1))</f>
        <v>0</v>
      </c>
      <c r="C16" s="7">
        <v>1</v>
      </c>
      <c r="D16" s="7" t="b">
        <v>0</v>
      </c>
      <c r="E16" s="2"/>
      <c r="F16" s="94"/>
      <c r="G16" s="113"/>
      <c r="H16" s="113"/>
      <c r="I16" s="30">
        <f t="shared" si="4"/>
        <v>0</v>
      </c>
      <c r="J16" s="2"/>
      <c r="K16" s="47">
        <f t="shared" si="1"/>
        <v>0</v>
      </c>
      <c r="L16" s="31">
        <f t="shared" si="0"/>
        <v>0</v>
      </c>
      <c r="M16" s="31">
        <f t="shared" ref="M16:M20" si="5">IF(C16=4,SUM(G16:H16)*1.28,SUM(G16:H16)*1.2)</f>
        <v>0</v>
      </c>
      <c r="N16" s="32">
        <f t="shared" si="2"/>
        <v>0</v>
      </c>
      <c r="O16" s="33">
        <f t="shared" si="3"/>
        <v>0</v>
      </c>
      <c r="P16" s="23"/>
    </row>
    <row r="17" spans="1:16" x14ac:dyDescent="0.3">
      <c r="A17" s="23"/>
      <c r="B17" s="29">
        <f>IF(ISBLANK($E17),0,IF(COUNTIF($E$13:$E16,E17)&gt;=1,0,1))</f>
        <v>0</v>
      </c>
      <c r="C17" s="7">
        <v>1</v>
      </c>
      <c r="D17" s="7" t="b">
        <v>0</v>
      </c>
      <c r="E17" s="2"/>
      <c r="F17" s="94"/>
      <c r="G17" s="113"/>
      <c r="H17" s="113"/>
      <c r="I17" s="30">
        <f t="shared" si="4"/>
        <v>0</v>
      </c>
      <c r="J17" s="2"/>
      <c r="K17" s="47">
        <f t="shared" si="1"/>
        <v>0</v>
      </c>
      <c r="L17" s="31">
        <f t="shared" si="0"/>
        <v>0</v>
      </c>
      <c r="M17" s="31">
        <f t="shared" si="5"/>
        <v>0</v>
      </c>
      <c r="N17" s="32">
        <f t="shared" si="2"/>
        <v>0</v>
      </c>
      <c r="O17" s="33">
        <f t="shared" si="3"/>
        <v>0</v>
      </c>
      <c r="P17" s="23"/>
    </row>
    <row r="18" spans="1:16" x14ac:dyDescent="0.3">
      <c r="A18" s="23"/>
      <c r="B18" s="29">
        <f>IF(ISBLANK($E18),0,IF(COUNTIF($E$13:$E17,E18)&gt;=1,0,1))</f>
        <v>0</v>
      </c>
      <c r="C18" s="7">
        <v>1</v>
      </c>
      <c r="D18" s="7" t="b">
        <v>0</v>
      </c>
      <c r="E18" s="2"/>
      <c r="F18" s="94"/>
      <c r="G18" s="113"/>
      <c r="H18" s="113"/>
      <c r="I18" s="30">
        <f t="shared" si="4"/>
        <v>0</v>
      </c>
      <c r="J18" s="2"/>
      <c r="K18" s="47">
        <f t="shared" si="1"/>
        <v>0</v>
      </c>
      <c r="L18" s="31">
        <f t="shared" si="0"/>
        <v>0</v>
      </c>
      <c r="M18" s="31">
        <f t="shared" si="5"/>
        <v>0</v>
      </c>
      <c r="N18" s="32">
        <f t="shared" si="2"/>
        <v>0</v>
      </c>
      <c r="O18" s="33">
        <f t="shared" si="3"/>
        <v>0</v>
      </c>
      <c r="P18" s="23"/>
    </row>
    <row r="19" spans="1:16" x14ac:dyDescent="0.3">
      <c r="A19" s="23"/>
      <c r="B19" s="29">
        <f>IF(ISBLANK($E19),0,IF(COUNTIF($E$13:$E18,E19)&gt;=1,0,1))</f>
        <v>0</v>
      </c>
      <c r="C19" s="7">
        <v>1</v>
      </c>
      <c r="D19" s="7" t="b">
        <v>0</v>
      </c>
      <c r="E19" s="2"/>
      <c r="F19" s="94"/>
      <c r="G19" s="113"/>
      <c r="H19" s="113"/>
      <c r="I19" s="30">
        <f t="shared" ref="I19:I20" si="6">SUM(G19:H19)</f>
        <v>0</v>
      </c>
      <c r="J19" s="2"/>
      <c r="K19" s="47">
        <f t="shared" si="1"/>
        <v>0</v>
      </c>
      <c r="L19" s="31">
        <f t="shared" si="0"/>
        <v>0</v>
      </c>
      <c r="M19" s="31">
        <f t="shared" si="5"/>
        <v>0</v>
      </c>
      <c r="N19" s="32">
        <f t="shared" si="2"/>
        <v>0</v>
      </c>
      <c r="O19" s="33">
        <f t="shared" si="3"/>
        <v>0</v>
      </c>
      <c r="P19" s="23"/>
    </row>
    <row r="20" spans="1:16" ht="15" thickBot="1" x14ac:dyDescent="0.35">
      <c r="A20" s="23"/>
      <c r="B20" s="34">
        <f>IF(ISBLANK($E20),0,IF(COUNTIF($E$13:$E19,E20)&gt;=1,0,1))</f>
        <v>0</v>
      </c>
      <c r="C20" s="8">
        <v>1</v>
      </c>
      <c r="D20" s="8" t="b">
        <v>0</v>
      </c>
      <c r="E20" s="3"/>
      <c r="F20" s="4"/>
      <c r="G20" s="113"/>
      <c r="H20" s="113"/>
      <c r="I20" s="35">
        <f t="shared" si="6"/>
        <v>0</v>
      </c>
      <c r="J20" s="3"/>
      <c r="K20" s="47">
        <f t="shared" si="1"/>
        <v>0</v>
      </c>
      <c r="L20" s="31">
        <f t="shared" si="0"/>
        <v>0</v>
      </c>
      <c r="M20" s="31">
        <f t="shared" si="5"/>
        <v>0</v>
      </c>
      <c r="N20" s="32">
        <f t="shared" si="2"/>
        <v>0</v>
      </c>
      <c r="O20" s="33">
        <f t="shared" si="3"/>
        <v>0</v>
      </c>
      <c r="P20" s="23"/>
    </row>
    <row r="21" spans="1:16" ht="30.75" customHeight="1" thickBot="1" x14ac:dyDescent="0.35">
      <c r="A21" s="23"/>
      <c r="B21" s="142" t="s">
        <v>17</v>
      </c>
      <c r="C21" s="143"/>
      <c r="D21" s="143"/>
      <c r="E21" s="37">
        <f>IF(G6=TRUE,K6,SUM(IF(B13,1,0),IF(B14,1,0),IF(B15,1,0),IF(B16,1,0),IF(B17,1,0),IF(B18,1,0),IF(B19,1,0),IF(B20,1,0)))</f>
        <v>0</v>
      </c>
      <c r="F21" s="38"/>
      <c r="G21" s="144">
        <f>SUM(G13:H20)</f>
        <v>0</v>
      </c>
      <c r="H21" s="145"/>
      <c r="I21" s="39"/>
      <c r="J21" s="66">
        <f>SUM(J13:J20)</f>
        <v>0</v>
      </c>
      <c r="K21" s="67">
        <f>IF(G6=TRUE,0, SUMIF(I13:I20,"&gt;=0,5",K13:K20))</f>
        <v>0</v>
      </c>
      <c r="L21" s="112">
        <f>SUM(L13:L20)</f>
        <v>0</v>
      </c>
      <c r="M21" s="112">
        <f>SUM(M13:M20)</f>
        <v>0</v>
      </c>
      <c r="N21" s="112">
        <f>SUM(N13:N20)</f>
        <v>0</v>
      </c>
      <c r="O21" s="97">
        <f t="shared" si="3"/>
        <v>0</v>
      </c>
      <c r="P21" s="23"/>
    </row>
    <row r="22" spans="1:16" ht="15" thickBot="1" x14ac:dyDescent="0.35">
      <c r="A22" s="23"/>
      <c r="B22" s="146" t="s">
        <v>16</v>
      </c>
      <c r="C22" s="147"/>
      <c r="D22" s="147"/>
      <c r="E22" s="40">
        <f>IF(E21=1,0.9,IF(E21=2,0.9,IF(E21=3,1.1,IF(E21&gt;=4,1.75,0))))</f>
        <v>0</v>
      </c>
      <c r="F22" s="120" t="s">
        <v>60</v>
      </c>
      <c r="G22" s="144">
        <f>G21*15</f>
        <v>0</v>
      </c>
      <c r="H22" s="145"/>
      <c r="I22" s="10"/>
      <c r="J22" s="65"/>
      <c r="K22" s="65"/>
      <c r="L22" s="41"/>
      <c r="M22" s="41"/>
      <c r="N22" s="9"/>
      <c r="O22" s="42"/>
      <c r="P22" s="23"/>
    </row>
    <row r="23" spans="1:16" ht="15" thickBot="1" x14ac:dyDescent="0.35">
      <c r="A23" s="23"/>
      <c r="B23" s="9"/>
      <c r="C23" s="9"/>
      <c r="D23" s="9"/>
      <c r="E23" s="10"/>
      <c r="F23" s="9"/>
      <c r="G23" s="9"/>
      <c r="H23" s="9"/>
      <c r="I23" s="9"/>
      <c r="J23" s="65"/>
      <c r="K23" s="65"/>
      <c r="L23" s="9"/>
      <c r="M23" s="9"/>
      <c r="N23" s="9"/>
      <c r="O23" s="9"/>
      <c r="P23" s="23"/>
    </row>
    <row r="24" spans="1:16" ht="15" thickBot="1" x14ac:dyDescent="0.35">
      <c r="A24" s="23"/>
      <c r="B24" s="140" t="s">
        <v>19</v>
      </c>
      <c r="C24" s="148"/>
      <c r="D24" s="148"/>
      <c r="E24" s="141"/>
      <c r="F24" s="43" t="s">
        <v>13</v>
      </c>
      <c r="G24" s="140" t="s">
        <v>14</v>
      </c>
      <c r="H24" s="141"/>
      <c r="I24" s="27"/>
      <c r="J24" s="9"/>
      <c r="K24" s="71" t="s">
        <v>41</v>
      </c>
      <c r="L24" s="72"/>
      <c r="M24" s="99">
        <f>I13*J13+I14*J14+I15*J15+I16*J16+I17*J17+I18*J18+I19*J19+I20*J20</f>
        <v>0</v>
      </c>
      <c r="N24" s="70"/>
      <c r="O24" s="9"/>
      <c r="P24" s="23"/>
    </row>
    <row r="25" spans="1:16" x14ac:dyDescent="0.3">
      <c r="A25" s="23"/>
      <c r="B25" s="149"/>
      <c r="C25" s="150"/>
      <c r="D25" s="150"/>
      <c r="E25" s="150"/>
      <c r="F25" s="5"/>
      <c r="G25" s="151"/>
      <c r="H25" s="152"/>
      <c r="I25" s="45"/>
      <c r="J25" s="9"/>
      <c r="K25" s="133" t="str">
        <f>CONCATENATE(Formules!A12,Plafond_PES)</f>
        <v>Bonification PES &gt; 415</v>
      </c>
      <c r="L25" s="134"/>
      <c r="M25" s="68">
        <f>IF(M24-Plafond_PES &gt; 0,M24-Plafond_PES,0)</f>
        <v>0</v>
      </c>
      <c r="N25" s="69">
        <f>M25*0.03</f>
        <v>0</v>
      </c>
      <c r="O25" s="9"/>
      <c r="P25" s="23"/>
    </row>
    <row r="26" spans="1:16" x14ac:dyDescent="0.3">
      <c r="A26" s="23"/>
      <c r="B26" s="155"/>
      <c r="C26" s="156"/>
      <c r="D26" s="156"/>
      <c r="E26" s="156"/>
      <c r="F26" s="6"/>
      <c r="G26" s="157"/>
      <c r="H26" s="158"/>
      <c r="I26" s="45"/>
      <c r="J26" s="9"/>
      <c r="K26" s="73" t="s">
        <v>11</v>
      </c>
      <c r="L26" s="74"/>
      <c r="M26" s="47">
        <f>IF((K21-160)&lt;1,0,K21-160)</f>
        <v>0</v>
      </c>
      <c r="N26" s="48">
        <f>(M26^2)*0.1</f>
        <v>0</v>
      </c>
      <c r="O26" s="9"/>
      <c r="P26" s="23"/>
    </row>
    <row r="27" spans="1:16" ht="18.600000000000001" x14ac:dyDescent="0.35">
      <c r="A27" s="23"/>
      <c r="B27" s="155"/>
      <c r="C27" s="156"/>
      <c r="D27" s="156"/>
      <c r="E27" s="156"/>
      <c r="F27" s="6"/>
      <c r="G27" s="157"/>
      <c r="H27" s="158"/>
      <c r="I27" s="45"/>
      <c r="J27" s="9"/>
      <c r="K27" s="73" t="s">
        <v>12</v>
      </c>
      <c r="L27" s="74"/>
      <c r="M27" s="47">
        <f>IF(K21&lt;75,0,K21)</f>
        <v>0</v>
      </c>
      <c r="N27" s="49">
        <f>M27*0.01</f>
        <v>0</v>
      </c>
      <c r="O27" s="9"/>
      <c r="P27" s="23"/>
    </row>
    <row r="28" spans="1:16" x14ac:dyDescent="0.3">
      <c r="A28" s="23"/>
      <c r="B28" s="155"/>
      <c r="C28" s="156"/>
      <c r="D28" s="156"/>
      <c r="E28" s="156"/>
      <c r="F28" s="6"/>
      <c r="G28" s="157"/>
      <c r="H28" s="158"/>
      <c r="I28" s="45"/>
      <c r="J28" s="9"/>
      <c r="K28" s="161" t="s">
        <v>15</v>
      </c>
      <c r="L28" s="162"/>
      <c r="M28" s="162"/>
      <c r="N28" s="48">
        <f>F31*40+G31*40</f>
        <v>0</v>
      </c>
      <c r="O28" s="9"/>
      <c r="P28" s="23"/>
    </row>
    <row r="29" spans="1:16" ht="15" thickBot="1" x14ac:dyDescent="0.35">
      <c r="A29" s="23"/>
      <c r="B29" s="155"/>
      <c r="C29" s="156"/>
      <c r="D29" s="156"/>
      <c r="E29" s="156"/>
      <c r="F29" s="6"/>
      <c r="G29" s="157"/>
      <c r="H29" s="158"/>
      <c r="I29" s="45"/>
      <c r="J29" s="9"/>
      <c r="K29" s="163" t="s">
        <v>43</v>
      </c>
      <c r="L29" s="164"/>
      <c r="M29" s="164"/>
      <c r="N29" s="50">
        <f>F40</f>
        <v>0</v>
      </c>
      <c r="O29" s="9"/>
      <c r="P29" s="23"/>
    </row>
    <row r="30" spans="1:16" ht="16.2" thickBot="1" x14ac:dyDescent="0.35">
      <c r="A30" s="23"/>
      <c r="B30" s="165"/>
      <c r="C30" s="166"/>
      <c r="D30" s="166"/>
      <c r="E30" s="166"/>
      <c r="F30" s="3"/>
      <c r="G30" s="167"/>
      <c r="H30" s="168"/>
      <c r="I30" s="45"/>
      <c r="J30" s="9"/>
      <c r="K30" s="186" t="s">
        <v>18</v>
      </c>
      <c r="L30" s="187"/>
      <c r="M30" s="187"/>
      <c r="N30" s="51">
        <f>SUM(N25:N29,O21)</f>
        <v>0</v>
      </c>
      <c r="O30" s="9"/>
      <c r="P30" s="23"/>
    </row>
    <row r="31" spans="1:16" ht="16.2" thickBot="1" x14ac:dyDescent="0.35">
      <c r="A31" s="23"/>
      <c r="B31" s="9"/>
      <c r="C31" s="9"/>
      <c r="D31" s="9"/>
      <c r="E31" s="10"/>
      <c r="F31" s="53">
        <f>SUM(F25:F30)</f>
        <v>0</v>
      </c>
      <c r="G31" s="171">
        <f>SUM(G25:H30)</f>
        <v>0</v>
      </c>
      <c r="H31" s="172"/>
      <c r="I31" s="54"/>
      <c r="J31" s="9"/>
      <c r="K31" s="173" t="s">
        <v>26</v>
      </c>
      <c r="L31" s="174"/>
      <c r="M31" s="174"/>
      <c r="N31" s="52">
        <f>IF(N30/80&gt;0.45,0.5,N30/80)</f>
        <v>0</v>
      </c>
      <c r="O31" s="9"/>
      <c r="P31" s="23"/>
    </row>
    <row r="32" spans="1:16" ht="15.75" customHeight="1" thickBot="1" x14ac:dyDescent="0.35">
      <c r="A32" s="23"/>
      <c r="B32" s="9"/>
      <c r="C32" s="9"/>
      <c r="D32" s="9"/>
      <c r="E32" s="10"/>
      <c r="F32" s="77"/>
      <c r="G32" s="77"/>
      <c r="H32" s="77"/>
      <c r="I32" s="77"/>
      <c r="J32" s="77"/>
      <c r="K32" s="77"/>
      <c r="L32" s="77"/>
      <c r="M32" s="77"/>
      <c r="N32" s="77"/>
      <c r="O32" s="9"/>
      <c r="P32" s="23"/>
    </row>
    <row r="33" spans="1:16" ht="30" customHeight="1" thickBot="1" x14ac:dyDescent="0.35">
      <c r="A33" s="23"/>
      <c r="B33" s="78" t="s">
        <v>44</v>
      </c>
      <c r="C33" s="78" t="s">
        <v>4</v>
      </c>
      <c r="D33" s="78" t="s">
        <v>42</v>
      </c>
      <c r="E33" s="79" t="s">
        <v>46</v>
      </c>
      <c r="F33" s="80" t="s">
        <v>45</v>
      </c>
      <c r="G33" s="77"/>
      <c r="H33" s="77"/>
      <c r="I33" s="77"/>
      <c r="J33" s="77"/>
      <c r="K33" s="77"/>
      <c r="L33" s="77"/>
      <c r="M33" s="77"/>
      <c r="N33" s="77"/>
      <c r="O33" s="9"/>
      <c r="P33" s="23"/>
    </row>
    <row r="34" spans="1:16" ht="15.75" customHeight="1" x14ac:dyDescent="0.3">
      <c r="A34" s="23"/>
      <c r="B34" s="84"/>
      <c r="C34" s="85"/>
      <c r="D34" s="1"/>
      <c r="E34" s="86"/>
      <c r="F34" s="81">
        <f t="shared" ref="F34:F39" si="7">IF(C34&gt;0,(C34/D34)*40*0.89*E34,0)</f>
        <v>0</v>
      </c>
      <c r="G34" s="77"/>
      <c r="H34" s="77"/>
      <c r="I34" s="77"/>
      <c r="J34" s="77"/>
      <c r="K34" s="77"/>
      <c r="L34" s="77"/>
      <c r="M34" s="77"/>
      <c r="N34" s="77"/>
      <c r="O34" s="9"/>
      <c r="P34" s="23"/>
    </row>
    <row r="35" spans="1:16" ht="15.75" customHeight="1" x14ac:dyDescent="0.3">
      <c r="A35" s="23"/>
      <c r="B35" s="87"/>
      <c r="C35" s="88"/>
      <c r="D35" s="2"/>
      <c r="E35" s="89"/>
      <c r="F35" s="81">
        <f t="shared" si="7"/>
        <v>0</v>
      </c>
      <c r="G35" s="77"/>
      <c r="H35" s="77"/>
      <c r="I35" s="77"/>
      <c r="J35" s="77"/>
      <c r="K35" s="77"/>
      <c r="L35" s="77"/>
      <c r="M35" s="77"/>
      <c r="N35" s="77"/>
      <c r="O35" s="9"/>
      <c r="P35" s="23"/>
    </row>
    <row r="36" spans="1:16" ht="15.75" customHeight="1" x14ac:dyDescent="0.3">
      <c r="A36" s="23"/>
      <c r="B36" s="87"/>
      <c r="C36" s="88"/>
      <c r="D36" s="2"/>
      <c r="E36" s="89"/>
      <c r="F36" s="81">
        <f t="shared" si="7"/>
        <v>0</v>
      </c>
      <c r="G36" s="77"/>
      <c r="H36" s="77"/>
      <c r="I36" s="77"/>
      <c r="J36" s="77"/>
      <c r="K36" s="77"/>
      <c r="L36" s="77"/>
      <c r="M36" s="77"/>
      <c r="N36" s="77"/>
      <c r="O36" s="9"/>
      <c r="P36" s="23"/>
    </row>
    <row r="37" spans="1:16" ht="15.75" customHeight="1" x14ac:dyDescent="0.3">
      <c r="A37" s="23"/>
      <c r="B37" s="87"/>
      <c r="C37" s="88"/>
      <c r="D37" s="2"/>
      <c r="E37" s="89"/>
      <c r="F37" s="81">
        <f t="shared" si="7"/>
        <v>0</v>
      </c>
      <c r="G37" s="77"/>
      <c r="H37" s="77"/>
      <c r="I37" s="77"/>
      <c r="J37" s="77"/>
      <c r="K37" s="77"/>
      <c r="L37" s="77"/>
      <c r="M37" s="77"/>
      <c r="N37" s="77"/>
      <c r="O37" s="9"/>
      <c r="P37" s="23"/>
    </row>
    <row r="38" spans="1:16" ht="15.75" customHeight="1" x14ac:dyDescent="0.3">
      <c r="A38" s="23"/>
      <c r="B38" s="87"/>
      <c r="C38" s="88"/>
      <c r="D38" s="2"/>
      <c r="E38" s="89"/>
      <c r="F38" s="81">
        <f t="shared" si="7"/>
        <v>0</v>
      </c>
      <c r="G38" s="77"/>
      <c r="H38" s="77"/>
      <c r="I38" s="77"/>
      <c r="J38" s="77"/>
      <c r="K38" s="77"/>
      <c r="L38" s="77"/>
      <c r="M38" s="77"/>
      <c r="N38" s="77"/>
      <c r="O38" s="9"/>
      <c r="P38" s="23"/>
    </row>
    <row r="39" spans="1:16" ht="15.75" customHeight="1" thickBot="1" x14ac:dyDescent="0.35">
      <c r="A39" s="23"/>
      <c r="B39" s="90"/>
      <c r="C39" s="91"/>
      <c r="D39" s="3"/>
      <c r="E39" s="92"/>
      <c r="F39" s="82">
        <f t="shared" si="7"/>
        <v>0</v>
      </c>
      <c r="G39" s="77"/>
      <c r="H39" s="77"/>
      <c r="I39" s="77"/>
      <c r="J39" s="77"/>
      <c r="K39" s="77"/>
      <c r="L39" s="77"/>
      <c r="M39" s="77"/>
      <c r="N39" s="77"/>
      <c r="O39" s="9"/>
      <c r="P39" s="23"/>
    </row>
    <row r="40" spans="1:16" ht="15.75" customHeight="1" thickBot="1" x14ac:dyDescent="0.35">
      <c r="A40" s="23"/>
      <c r="B40"/>
      <c r="C40"/>
      <c r="D40"/>
      <c r="E40"/>
      <c r="F40" s="83">
        <f>SUM(F34:F39)</f>
        <v>0</v>
      </c>
      <c r="G40" s="77"/>
      <c r="H40" s="77"/>
      <c r="I40" s="77"/>
      <c r="J40" s="77"/>
      <c r="K40" s="77"/>
      <c r="L40" s="77"/>
      <c r="M40" s="77"/>
      <c r="N40" s="77"/>
      <c r="O40" s="9"/>
      <c r="P40" s="23"/>
    </row>
    <row r="41" spans="1:16" ht="15.75" customHeight="1" x14ac:dyDescent="0.3">
      <c r="A41" s="23"/>
      <c r="B41" s="9"/>
      <c r="C41" s="9"/>
      <c r="D41" s="9"/>
      <c r="E41" s="10"/>
      <c r="F41" s="77"/>
      <c r="G41" s="77"/>
      <c r="H41" s="77"/>
      <c r="I41" s="77"/>
      <c r="J41" s="77"/>
      <c r="K41" s="77"/>
      <c r="L41" s="77"/>
      <c r="M41" s="77"/>
      <c r="N41" s="77"/>
      <c r="O41" s="9"/>
      <c r="P41" s="23"/>
    </row>
    <row r="42" spans="1:16" ht="6.75" customHeight="1" x14ac:dyDescent="0.3">
      <c r="A42" s="23"/>
      <c r="B42" s="24"/>
      <c r="C42" s="24"/>
      <c r="D42" s="24"/>
      <c r="E42" s="25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4" spans="1:16" ht="6.75" customHeight="1" x14ac:dyDescent="0.3">
      <c r="A44" s="55"/>
      <c r="B44" s="56"/>
      <c r="C44" s="56"/>
      <c r="D44" s="56"/>
      <c r="E44" s="57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6" ht="18.600000000000001" thickBot="1" x14ac:dyDescent="0.4">
      <c r="A45" s="55"/>
      <c r="B45" s="26" t="s">
        <v>24</v>
      </c>
      <c r="C45" s="26"/>
      <c r="D45" s="26"/>
      <c r="E45" s="10"/>
      <c r="F45" s="9"/>
      <c r="G45" s="9"/>
      <c r="H45" s="9"/>
      <c r="I45" s="9"/>
      <c r="J45" s="9"/>
      <c r="K45" s="9"/>
      <c r="L45" s="9"/>
      <c r="M45" s="9"/>
      <c r="N45" s="9"/>
      <c r="O45" s="9"/>
      <c r="P45" s="55"/>
    </row>
    <row r="46" spans="1:16" ht="15" thickBot="1" x14ac:dyDescent="0.35">
      <c r="A46" s="55"/>
      <c r="B46" s="9"/>
      <c r="C46" s="9"/>
      <c r="D46" s="9"/>
      <c r="E46" s="10"/>
      <c r="F46" s="9"/>
      <c r="G46" s="140" t="s">
        <v>9</v>
      </c>
      <c r="H46" s="141"/>
      <c r="I46" s="27"/>
      <c r="J46" s="9"/>
      <c r="K46" s="9"/>
      <c r="L46" s="9"/>
      <c r="M46" s="9"/>
      <c r="N46" s="9"/>
      <c r="O46" s="9"/>
      <c r="P46" s="55"/>
    </row>
    <row r="47" spans="1:16" ht="15" thickBot="1" x14ac:dyDescent="0.35">
      <c r="A47" s="55"/>
      <c r="B47" s="28" t="s">
        <v>34</v>
      </c>
      <c r="C47" s="28" t="s">
        <v>32</v>
      </c>
      <c r="D47" s="28" t="s">
        <v>35</v>
      </c>
      <c r="E47" s="28" t="s">
        <v>2</v>
      </c>
      <c r="F47" s="28" t="s">
        <v>1</v>
      </c>
      <c r="G47" s="28" t="s">
        <v>3</v>
      </c>
      <c r="H47" s="28" t="s">
        <v>49</v>
      </c>
      <c r="I47" s="28"/>
      <c r="J47" s="28" t="s">
        <v>4</v>
      </c>
      <c r="K47" s="28" t="s">
        <v>39</v>
      </c>
      <c r="L47" s="28" t="s">
        <v>5</v>
      </c>
      <c r="M47" s="28" t="s">
        <v>6</v>
      </c>
      <c r="N47" s="28" t="s">
        <v>7</v>
      </c>
      <c r="O47" s="28" t="s">
        <v>8</v>
      </c>
      <c r="P47" s="55"/>
    </row>
    <row r="48" spans="1:16" ht="15" thickBot="1" x14ac:dyDescent="0.35">
      <c r="A48" s="55"/>
      <c r="B48" s="58"/>
      <c r="C48" s="59"/>
      <c r="D48" s="59"/>
      <c r="E48" s="60"/>
      <c r="F48" s="59"/>
      <c r="G48" s="59"/>
      <c r="H48" s="59"/>
      <c r="I48" s="59"/>
      <c r="J48" s="59"/>
      <c r="K48" s="61"/>
      <c r="L48" s="61">
        <f>E58</f>
        <v>0</v>
      </c>
      <c r="M48" s="61" t="s">
        <v>47</v>
      </c>
      <c r="N48" s="61" t="s">
        <v>10</v>
      </c>
      <c r="O48" s="96"/>
      <c r="P48" s="55"/>
    </row>
    <row r="49" spans="1:16" x14ac:dyDescent="0.3">
      <c r="A49" s="55"/>
      <c r="B49" s="29">
        <f>IF(ISBLANK(E49),0,1)</f>
        <v>0</v>
      </c>
      <c r="C49" s="7">
        <v>1</v>
      </c>
      <c r="D49" s="7" t="b">
        <v>0</v>
      </c>
      <c r="E49" s="2"/>
      <c r="F49" s="94"/>
      <c r="G49" s="132"/>
      <c r="H49" s="113"/>
      <c r="I49" s="30">
        <f>SUM(G49:H49)</f>
        <v>0</v>
      </c>
      <c r="J49" s="2"/>
      <c r="K49" s="47">
        <f>IF($G$6=TRUE,0,IF(OR(C49=2,C49=4),J49,0))</f>
        <v>0</v>
      </c>
      <c r="L49" s="31">
        <f>IF(B49=TRUE,$E$58*SUM(G49:H49)*B49,$E$58*SUM(G49:H49)*D49)</f>
        <v>0</v>
      </c>
      <c r="M49" s="31">
        <f>IF(C49=4,SUM(G49:H49)*1.28,SUM(G49:H49)*1.2)</f>
        <v>0</v>
      </c>
      <c r="N49" s="32">
        <f>SUM(G49:H49)*J49*0.04</f>
        <v>0</v>
      </c>
      <c r="O49" s="33">
        <f>SUM(L49:N49)</f>
        <v>0</v>
      </c>
      <c r="P49" s="55"/>
    </row>
    <row r="50" spans="1:16" x14ac:dyDescent="0.3">
      <c r="A50" s="55"/>
      <c r="B50" s="29">
        <f>IF(ISBLANK(E50),0,IF(COUNTIF(E49:E49,E50)&gt;=1,0,1))</f>
        <v>0</v>
      </c>
      <c r="C50" s="7">
        <v>1</v>
      </c>
      <c r="D50" s="7" t="b">
        <v>0</v>
      </c>
      <c r="E50" s="2"/>
      <c r="F50" s="94"/>
      <c r="G50" s="132"/>
      <c r="H50" s="113"/>
      <c r="I50" s="30">
        <f t="shared" ref="I50:I56" si="8">SUM(G50:H50)</f>
        <v>0</v>
      </c>
      <c r="J50" s="2"/>
      <c r="K50" s="47">
        <f t="shared" ref="K50:K56" si="9">IF($G$6=TRUE,0,IF(OR(C50=2,C50=4),J50,0))</f>
        <v>0</v>
      </c>
      <c r="L50" s="31">
        <f t="shared" ref="L50:L56" si="10">IF(B50=TRUE,$E$58*SUM(G50:H50)*B50,$E$58*SUM(G50:H50)*D50)</f>
        <v>0</v>
      </c>
      <c r="M50" s="31">
        <f t="shared" ref="M50:M56" si="11">IF(C50=4,SUM(G50:H50)*1.28,SUM(G50:H50)*1.2)</f>
        <v>0</v>
      </c>
      <c r="N50" s="32">
        <f t="shared" ref="N50:N56" si="12">SUM(G50:H50)*J50*0.04</f>
        <v>0</v>
      </c>
      <c r="O50" s="33">
        <f t="shared" ref="O50:O56" si="13">SUM(L50:N50)</f>
        <v>0</v>
      </c>
      <c r="P50" s="55"/>
    </row>
    <row r="51" spans="1:16" x14ac:dyDescent="0.3">
      <c r="A51" s="55"/>
      <c r="B51" s="29">
        <f>IF(ISBLANK($E51),0,IF(COUNTIF($E$49:$E50,E51)&gt;=1,0,1))</f>
        <v>0</v>
      </c>
      <c r="C51" s="7">
        <v>1</v>
      </c>
      <c r="D51" s="7" t="b">
        <v>0</v>
      </c>
      <c r="E51" s="2"/>
      <c r="F51" s="94"/>
      <c r="G51" s="132"/>
      <c r="H51" s="113"/>
      <c r="I51" s="30">
        <f t="shared" si="8"/>
        <v>0</v>
      </c>
      <c r="J51" s="2"/>
      <c r="K51" s="47">
        <f t="shared" si="9"/>
        <v>0</v>
      </c>
      <c r="L51" s="31">
        <f t="shared" si="10"/>
        <v>0</v>
      </c>
      <c r="M51" s="31">
        <f t="shared" si="11"/>
        <v>0</v>
      </c>
      <c r="N51" s="32">
        <f t="shared" si="12"/>
        <v>0</v>
      </c>
      <c r="O51" s="33">
        <f t="shared" si="13"/>
        <v>0</v>
      </c>
      <c r="P51" s="55"/>
    </row>
    <row r="52" spans="1:16" x14ac:dyDescent="0.3">
      <c r="A52" s="55"/>
      <c r="B52" s="29">
        <f>IF(ISBLANK($E52),0,IF(COUNTIF($E$49:$E51,E52)&gt;=1,0,1))</f>
        <v>0</v>
      </c>
      <c r="C52" s="7">
        <v>1</v>
      </c>
      <c r="D52" s="7" t="b">
        <v>0</v>
      </c>
      <c r="E52" s="2"/>
      <c r="F52" s="94"/>
      <c r="G52" s="132"/>
      <c r="H52" s="113"/>
      <c r="I52" s="30">
        <f t="shared" si="8"/>
        <v>0</v>
      </c>
      <c r="J52" s="2"/>
      <c r="K52" s="47">
        <f t="shared" si="9"/>
        <v>0</v>
      </c>
      <c r="L52" s="31">
        <f t="shared" si="10"/>
        <v>0</v>
      </c>
      <c r="M52" s="31">
        <f t="shared" si="11"/>
        <v>0</v>
      </c>
      <c r="N52" s="32">
        <f t="shared" si="12"/>
        <v>0</v>
      </c>
      <c r="O52" s="33">
        <f t="shared" si="13"/>
        <v>0</v>
      </c>
      <c r="P52" s="55"/>
    </row>
    <row r="53" spans="1:16" x14ac:dyDescent="0.3">
      <c r="A53" s="55"/>
      <c r="B53" s="29">
        <f>IF(ISBLANK($E53),0,IF(COUNTIF($E$49:$E52,E53)&gt;=1,0,1))</f>
        <v>0</v>
      </c>
      <c r="C53" s="7">
        <v>1</v>
      </c>
      <c r="D53" s="7" t="b">
        <v>0</v>
      </c>
      <c r="E53" s="2"/>
      <c r="F53" s="94"/>
      <c r="G53" s="132"/>
      <c r="H53" s="113"/>
      <c r="I53" s="30">
        <f t="shared" si="8"/>
        <v>0</v>
      </c>
      <c r="J53" s="2"/>
      <c r="K53" s="47">
        <f t="shared" si="9"/>
        <v>0</v>
      </c>
      <c r="L53" s="31">
        <f t="shared" si="10"/>
        <v>0</v>
      </c>
      <c r="M53" s="31">
        <f t="shared" si="11"/>
        <v>0</v>
      </c>
      <c r="N53" s="32">
        <f t="shared" si="12"/>
        <v>0</v>
      </c>
      <c r="O53" s="33">
        <f t="shared" si="13"/>
        <v>0</v>
      </c>
      <c r="P53" s="55"/>
    </row>
    <row r="54" spans="1:16" x14ac:dyDescent="0.3">
      <c r="A54" s="55"/>
      <c r="B54" s="29">
        <f>IF(ISBLANK($E54),0,IF(COUNTIF($E$49:$E53,E54)&gt;=1,0,1))</f>
        <v>0</v>
      </c>
      <c r="C54" s="7">
        <v>1</v>
      </c>
      <c r="D54" s="7" t="b">
        <v>0</v>
      </c>
      <c r="E54" s="2"/>
      <c r="F54" s="94"/>
      <c r="G54" s="132"/>
      <c r="H54" s="113"/>
      <c r="I54" s="30">
        <f t="shared" si="8"/>
        <v>0</v>
      </c>
      <c r="J54" s="2"/>
      <c r="K54" s="47">
        <f t="shared" si="9"/>
        <v>0</v>
      </c>
      <c r="L54" s="31">
        <f t="shared" si="10"/>
        <v>0</v>
      </c>
      <c r="M54" s="31">
        <f t="shared" si="11"/>
        <v>0</v>
      </c>
      <c r="N54" s="32">
        <f t="shared" si="12"/>
        <v>0</v>
      </c>
      <c r="O54" s="33">
        <f t="shared" si="13"/>
        <v>0</v>
      </c>
      <c r="P54" s="55"/>
    </row>
    <row r="55" spans="1:16" x14ac:dyDescent="0.3">
      <c r="A55" s="55"/>
      <c r="B55" s="29">
        <f>IF(ISBLANK($E55),0,IF(COUNTIF($E$49:$E54,E55)&gt;=1,0,1))</f>
        <v>0</v>
      </c>
      <c r="C55" s="7">
        <v>1</v>
      </c>
      <c r="D55" s="7"/>
      <c r="E55" s="2"/>
      <c r="F55" s="94"/>
      <c r="G55" s="132"/>
      <c r="H55" s="113"/>
      <c r="I55" s="30">
        <f t="shared" si="8"/>
        <v>0</v>
      </c>
      <c r="J55" s="2"/>
      <c r="K55" s="47">
        <f t="shared" si="9"/>
        <v>0</v>
      </c>
      <c r="L55" s="31">
        <f t="shared" si="10"/>
        <v>0</v>
      </c>
      <c r="M55" s="31">
        <f t="shared" si="11"/>
        <v>0</v>
      </c>
      <c r="N55" s="32">
        <f t="shared" si="12"/>
        <v>0</v>
      </c>
      <c r="O55" s="33">
        <f t="shared" si="13"/>
        <v>0</v>
      </c>
      <c r="P55" s="55"/>
    </row>
    <row r="56" spans="1:16" ht="15" thickBot="1" x14ac:dyDescent="0.35">
      <c r="A56" s="55"/>
      <c r="B56" s="34">
        <f>IF(ISBLANK($E56),0,IF(COUNTIF($E$49:$E55,E56)&gt;=1,0,1))</f>
        <v>0</v>
      </c>
      <c r="C56" s="8"/>
      <c r="D56" s="8"/>
      <c r="E56" s="3"/>
      <c r="F56" s="4"/>
      <c r="G56" s="114"/>
      <c r="H56" s="114"/>
      <c r="I56" s="35">
        <f t="shared" si="8"/>
        <v>0</v>
      </c>
      <c r="J56" s="3"/>
      <c r="K56" s="111">
        <f t="shared" si="9"/>
        <v>0</v>
      </c>
      <c r="L56" s="31">
        <f t="shared" si="10"/>
        <v>0</v>
      </c>
      <c r="M56" s="36">
        <f t="shared" si="11"/>
        <v>0</v>
      </c>
      <c r="N56" s="32">
        <f t="shared" si="12"/>
        <v>0</v>
      </c>
      <c r="O56" s="33">
        <f t="shared" si="13"/>
        <v>0</v>
      </c>
      <c r="P56" s="55"/>
    </row>
    <row r="57" spans="1:16" ht="30.75" customHeight="1" thickBot="1" x14ac:dyDescent="0.35">
      <c r="A57" s="55"/>
      <c r="B57" s="184" t="s">
        <v>17</v>
      </c>
      <c r="C57" s="185"/>
      <c r="D57" s="185"/>
      <c r="E57" s="37">
        <f>IF(G6=TRUE,K6,SUM(IF(B49,1,0),IF(B50,1,0),IF(B51,1,0),IF(B52,1,0),IF(B53,1,0),IF(B54,1,0),IF(B55,1,0),IF(B56,1,0)))</f>
        <v>0</v>
      </c>
      <c r="F57" s="38"/>
      <c r="G57" s="188">
        <f>SUM(G49:H56)</f>
        <v>0</v>
      </c>
      <c r="H57" s="189"/>
      <c r="I57" s="62"/>
      <c r="J57" s="63">
        <f>SUM(J49:J56)</f>
        <v>0</v>
      </c>
      <c r="K57" s="67">
        <f>IF($G$6=TRUE,0, SUMIF(I49:I56,"&gt;=1",K49:K56))</f>
        <v>0</v>
      </c>
      <c r="L57" s="112">
        <f>SUM(L49:L56)</f>
        <v>0</v>
      </c>
      <c r="M57" s="112">
        <f>SUM(M49:M56)</f>
        <v>0</v>
      </c>
      <c r="N57" s="112">
        <f>SUM(N49:N56)</f>
        <v>0</v>
      </c>
      <c r="O57" s="98">
        <f t="shared" ref="O57" si="14">SUM(L57:N57)</f>
        <v>0</v>
      </c>
      <c r="P57" s="55"/>
    </row>
    <row r="58" spans="1:16" ht="15" thickBot="1" x14ac:dyDescent="0.35">
      <c r="A58" s="55"/>
      <c r="B58" s="146" t="s">
        <v>16</v>
      </c>
      <c r="C58" s="147"/>
      <c r="D58" s="147"/>
      <c r="E58" s="40">
        <f>IF(E57=1,0.9,IF(E57=2,0.9,IF(E57=3,1.1,IF(E57&gt;=4,1.75,0))))</f>
        <v>0</v>
      </c>
      <c r="F58" s="120" t="s">
        <v>60</v>
      </c>
      <c r="G58" s="144">
        <f>G57*15</f>
        <v>0</v>
      </c>
      <c r="H58" s="145"/>
      <c r="I58" s="10"/>
      <c r="J58" s="9"/>
      <c r="K58" s="9"/>
      <c r="L58" s="41"/>
      <c r="M58" s="41"/>
      <c r="N58" s="9"/>
      <c r="O58" s="42"/>
      <c r="P58" s="55"/>
    </row>
    <row r="59" spans="1:16" ht="15" thickBot="1" x14ac:dyDescent="0.35">
      <c r="A59" s="55"/>
      <c r="B59" s="9"/>
      <c r="C59" s="9"/>
      <c r="D59" s="9"/>
      <c r="E59" s="10"/>
      <c r="F59" s="9"/>
      <c r="G59" s="9"/>
      <c r="H59" s="9"/>
      <c r="I59" s="9"/>
      <c r="J59" s="9"/>
      <c r="K59" s="9"/>
      <c r="L59" s="9"/>
      <c r="M59" s="9"/>
      <c r="N59" s="9"/>
      <c r="O59" s="9"/>
      <c r="P59" s="55"/>
    </row>
    <row r="60" spans="1:16" ht="15" thickBot="1" x14ac:dyDescent="0.35">
      <c r="A60" s="55"/>
      <c r="B60" s="140" t="s">
        <v>19</v>
      </c>
      <c r="C60" s="148"/>
      <c r="D60" s="148"/>
      <c r="E60" s="141"/>
      <c r="F60" s="43" t="s">
        <v>13</v>
      </c>
      <c r="G60" s="140" t="s">
        <v>14</v>
      </c>
      <c r="H60" s="141"/>
      <c r="I60" s="27"/>
      <c r="J60" s="9"/>
      <c r="K60" s="71" t="s">
        <v>41</v>
      </c>
      <c r="L60" s="72"/>
      <c r="M60" s="99">
        <f>I49*J49+I50*J50+I51*J51+I52*J52+I53*J53+I54*J54+I55*J55+I56*J56</f>
        <v>0</v>
      </c>
      <c r="N60" s="44"/>
      <c r="O60" s="9"/>
      <c r="P60" s="55"/>
    </row>
    <row r="61" spans="1:16" x14ac:dyDescent="0.3">
      <c r="A61" s="55"/>
      <c r="B61" s="149"/>
      <c r="C61" s="150"/>
      <c r="D61" s="150"/>
      <c r="E61" s="150"/>
      <c r="F61" s="5"/>
      <c r="G61" s="151"/>
      <c r="H61" s="152"/>
      <c r="I61" s="45"/>
      <c r="J61" s="9"/>
      <c r="K61" s="75" t="str">
        <f>CONCATENATE(Formules!A12,Plafond_PES)</f>
        <v>Bonification PES &gt; 415</v>
      </c>
      <c r="L61" s="74"/>
      <c r="M61" s="68">
        <f>IF(M60-Plafond_PES &gt; 0,M60-Plafond_PES,0)</f>
        <v>0</v>
      </c>
      <c r="N61" s="69">
        <f>M61*0.03</f>
        <v>0</v>
      </c>
      <c r="O61" s="9"/>
      <c r="P61" s="55"/>
    </row>
    <row r="62" spans="1:16" x14ac:dyDescent="0.3">
      <c r="A62" s="55"/>
      <c r="B62" s="155"/>
      <c r="C62" s="156"/>
      <c r="D62" s="156"/>
      <c r="E62" s="156"/>
      <c r="F62" s="6"/>
      <c r="G62" s="157"/>
      <c r="H62" s="158"/>
      <c r="I62" s="45"/>
      <c r="J62" s="9"/>
      <c r="K62" s="46" t="s">
        <v>11</v>
      </c>
      <c r="L62" s="74"/>
      <c r="M62" s="47">
        <f>IF((K57-160)&lt;1,0,K57-160)</f>
        <v>0</v>
      </c>
      <c r="N62" s="48">
        <f>(M62^2)*0.1</f>
        <v>0</v>
      </c>
      <c r="O62" s="9"/>
      <c r="P62" s="55"/>
    </row>
    <row r="63" spans="1:16" ht="18.600000000000001" x14ac:dyDescent="0.35">
      <c r="A63" s="55"/>
      <c r="B63" s="155"/>
      <c r="C63" s="156"/>
      <c r="D63" s="156"/>
      <c r="E63" s="156"/>
      <c r="F63" s="6"/>
      <c r="G63" s="157"/>
      <c r="H63" s="158"/>
      <c r="I63" s="45"/>
      <c r="J63" s="9"/>
      <c r="K63" s="46" t="s">
        <v>12</v>
      </c>
      <c r="L63" s="74"/>
      <c r="M63" s="47">
        <f>IF(K57&lt;75,0,K57)</f>
        <v>0</v>
      </c>
      <c r="N63" s="49">
        <f>M63*0.01</f>
        <v>0</v>
      </c>
      <c r="O63" s="9"/>
      <c r="P63" s="55"/>
    </row>
    <row r="64" spans="1:16" x14ac:dyDescent="0.3">
      <c r="A64" s="55"/>
      <c r="B64" s="155"/>
      <c r="C64" s="156"/>
      <c r="D64" s="156"/>
      <c r="E64" s="156"/>
      <c r="F64" s="6"/>
      <c r="G64" s="157"/>
      <c r="H64" s="158"/>
      <c r="I64" s="45"/>
      <c r="J64" s="9"/>
      <c r="K64" s="46" t="s">
        <v>15</v>
      </c>
      <c r="L64" s="76"/>
      <c r="M64" s="76"/>
      <c r="N64" s="48">
        <f>F67*40+G67*40</f>
        <v>0</v>
      </c>
      <c r="O64" s="9"/>
      <c r="P64" s="55"/>
    </row>
    <row r="65" spans="1:16" ht="15" thickBot="1" x14ac:dyDescent="0.35">
      <c r="A65" s="55"/>
      <c r="B65" s="155"/>
      <c r="C65" s="156"/>
      <c r="D65" s="156"/>
      <c r="E65" s="156"/>
      <c r="F65" s="6"/>
      <c r="G65" s="157"/>
      <c r="H65" s="158"/>
      <c r="I65" s="45"/>
      <c r="J65" s="9"/>
      <c r="K65" s="163" t="s">
        <v>43</v>
      </c>
      <c r="L65" s="164"/>
      <c r="M65" s="164"/>
      <c r="N65" s="50">
        <f>F76</f>
        <v>0</v>
      </c>
      <c r="O65" s="9"/>
      <c r="P65" s="55"/>
    </row>
    <row r="66" spans="1:16" ht="16.2" thickBot="1" x14ac:dyDescent="0.35">
      <c r="A66" s="55"/>
      <c r="B66" s="165"/>
      <c r="C66" s="166"/>
      <c r="D66" s="166"/>
      <c r="E66" s="166"/>
      <c r="F66" s="3"/>
      <c r="G66" s="167"/>
      <c r="H66" s="168"/>
      <c r="I66" s="45"/>
      <c r="J66" s="9"/>
      <c r="K66" s="186" t="s">
        <v>30</v>
      </c>
      <c r="L66" s="187"/>
      <c r="M66" s="187"/>
      <c r="N66" s="51">
        <f>SUM(N61:N64,O57)</f>
        <v>0</v>
      </c>
      <c r="O66" s="9"/>
      <c r="P66" s="55"/>
    </row>
    <row r="67" spans="1:16" ht="16.2" thickBot="1" x14ac:dyDescent="0.35">
      <c r="A67" s="55"/>
      <c r="B67" s="9"/>
      <c r="C67" s="9"/>
      <c r="D67" s="9"/>
      <c r="E67" s="10"/>
      <c r="F67" s="53">
        <f>SUM(F61:F66)</f>
        <v>0</v>
      </c>
      <c r="G67" s="171">
        <f>SUM(G61:H66)</f>
        <v>0</v>
      </c>
      <c r="H67" s="172"/>
      <c r="I67" s="54"/>
      <c r="J67" s="9"/>
      <c r="K67" s="173" t="s">
        <v>31</v>
      </c>
      <c r="L67" s="174"/>
      <c r="M67" s="174"/>
      <c r="N67" s="52">
        <f>IF(N66/80&gt;0.45,0.5,N66/80)</f>
        <v>0</v>
      </c>
      <c r="O67" s="9"/>
      <c r="P67" s="55"/>
    </row>
    <row r="68" spans="1:16" ht="15.75" customHeight="1" thickBot="1" x14ac:dyDescent="0.35">
      <c r="A68" s="55"/>
      <c r="B68" s="9"/>
      <c r="C68" s="9"/>
      <c r="D68" s="9"/>
      <c r="E68" s="10"/>
      <c r="F68" s="77"/>
      <c r="G68" s="77"/>
      <c r="H68" s="77"/>
      <c r="I68" s="77"/>
      <c r="J68" s="77"/>
      <c r="K68" s="77"/>
      <c r="L68" s="77"/>
      <c r="M68" s="77"/>
      <c r="N68" s="77"/>
      <c r="O68" s="9"/>
      <c r="P68" s="55"/>
    </row>
    <row r="69" spans="1:16" ht="36.75" customHeight="1" thickBot="1" x14ac:dyDescent="0.35">
      <c r="A69" s="55"/>
      <c r="B69" s="78" t="s">
        <v>44</v>
      </c>
      <c r="C69" s="78" t="s">
        <v>4</v>
      </c>
      <c r="D69" s="78" t="s">
        <v>42</v>
      </c>
      <c r="E69" s="79" t="s">
        <v>46</v>
      </c>
      <c r="F69" s="80" t="s">
        <v>45</v>
      </c>
      <c r="G69" s="77"/>
      <c r="H69" s="77"/>
      <c r="I69" s="77"/>
      <c r="J69" s="77"/>
      <c r="K69" s="77"/>
      <c r="L69" s="77"/>
      <c r="M69" s="77"/>
      <c r="N69" s="77"/>
      <c r="O69" s="9"/>
      <c r="P69" s="55"/>
    </row>
    <row r="70" spans="1:16" ht="15.75" customHeight="1" x14ac:dyDescent="0.3">
      <c r="A70" s="55"/>
      <c r="B70" s="84"/>
      <c r="C70" s="85"/>
      <c r="D70" s="1"/>
      <c r="E70" s="86"/>
      <c r="F70" s="81">
        <f t="shared" ref="F70:F75" si="15">IF(C70&gt;0,(C70/D70)*40*0.89*E70,0)</f>
        <v>0</v>
      </c>
      <c r="G70" s="77"/>
      <c r="H70" s="77"/>
      <c r="I70" s="77"/>
      <c r="J70" s="77"/>
      <c r="K70" s="77"/>
      <c r="L70" s="77"/>
      <c r="M70" s="77"/>
      <c r="N70" s="77"/>
      <c r="O70" s="9"/>
      <c r="P70" s="55"/>
    </row>
    <row r="71" spans="1:16" ht="15.75" customHeight="1" x14ac:dyDescent="0.3">
      <c r="A71" s="55"/>
      <c r="B71" s="87"/>
      <c r="C71" s="88"/>
      <c r="D71" s="2"/>
      <c r="E71" s="89"/>
      <c r="F71" s="81">
        <f t="shared" si="15"/>
        <v>0</v>
      </c>
      <c r="G71" s="77"/>
      <c r="H71" s="77"/>
      <c r="I71" s="77"/>
      <c r="J71" s="77"/>
      <c r="K71" s="77"/>
      <c r="L71" s="77"/>
      <c r="M71" s="77"/>
      <c r="N71" s="77"/>
      <c r="O71" s="9"/>
      <c r="P71" s="55"/>
    </row>
    <row r="72" spans="1:16" ht="15.75" customHeight="1" x14ac:dyDescent="0.3">
      <c r="A72" s="55"/>
      <c r="B72" s="87"/>
      <c r="C72" s="88"/>
      <c r="D72" s="2"/>
      <c r="E72" s="89"/>
      <c r="F72" s="81">
        <f t="shared" si="15"/>
        <v>0</v>
      </c>
      <c r="G72" s="77"/>
      <c r="H72" s="77"/>
      <c r="I72" s="77"/>
      <c r="J72" s="77"/>
      <c r="K72" s="77"/>
      <c r="L72" s="77"/>
      <c r="M72" s="77"/>
      <c r="N72" s="77"/>
      <c r="O72" s="9"/>
      <c r="P72" s="55"/>
    </row>
    <row r="73" spans="1:16" ht="15.75" customHeight="1" x14ac:dyDescent="0.3">
      <c r="A73" s="55"/>
      <c r="B73" s="87"/>
      <c r="C73" s="88"/>
      <c r="D73" s="2"/>
      <c r="E73" s="89"/>
      <c r="F73" s="81">
        <f t="shared" si="15"/>
        <v>0</v>
      </c>
      <c r="G73" s="77"/>
      <c r="H73" s="77"/>
      <c r="I73" s="77"/>
      <c r="J73" s="77"/>
      <c r="K73" s="77"/>
      <c r="L73" s="77"/>
      <c r="M73" s="77"/>
      <c r="N73" s="77"/>
      <c r="O73" s="9"/>
      <c r="P73" s="55"/>
    </row>
    <row r="74" spans="1:16" ht="15.75" customHeight="1" x14ac:dyDescent="0.3">
      <c r="A74" s="55"/>
      <c r="B74" s="87"/>
      <c r="C74" s="88"/>
      <c r="D74" s="2"/>
      <c r="E74" s="89"/>
      <c r="F74" s="81">
        <f t="shared" si="15"/>
        <v>0</v>
      </c>
      <c r="G74" s="77"/>
      <c r="H74" s="77"/>
      <c r="I74" s="77"/>
      <c r="J74" s="77"/>
      <c r="K74" s="77"/>
      <c r="L74" s="77"/>
      <c r="M74" s="77"/>
      <c r="N74" s="77"/>
      <c r="O74" s="9"/>
      <c r="P74" s="55"/>
    </row>
    <row r="75" spans="1:16" ht="15.75" customHeight="1" thickBot="1" x14ac:dyDescent="0.35">
      <c r="A75" s="55"/>
      <c r="B75" s="90"/>
      <c r="C75" s="91"/>
      <c r="D75" s="3"/>
      <c r="E75" s="92"/>
      <c r="F75" s="82">
        <f t="shared" si="15"/>
        <v>0</v>
      </c>
      <c r="G75" s="77"/>
      <c r="H75" s="77"/>
      <c r="I75" s="77"/>
      <c r="J75" s="77"/>
      <c r="K75" s="77"/>
      <c r="L75" s="77"/>
      <c r="M75" s="77"/>
      <c r="N75" s="77"/>
      <c r="O75" s="9"/>
      <c r="P75" s="55"/>
    </row>
    <row r="76" spans="1:16" ht="15.75" customHeight="1" thickBot="1" x14ac:dyDescent="0.35">
      <c r="A76" s="55"/>
      <c r="B76"/>
      <c r="C76"/>
      <c r="D76"/>
      <c r="E76"/>
      <c r="F76" s="83">
        <f>SUM(F70:F75)</f>
        <v>0</v>
      </c>
      <c r="G76" s="77"/>
      <c r="H76" s="77"/>
      <c r="I76" s="77"/>
      <c r="J76" s="77"/>
      <c r="K76" s="77"/>
      <c r="L76" s="77"/>
      <c r="M76" s="77"/>
      <c r="N76" s="77"/>
      <c r="O76" s="9"/>
      <c r="P76" s="55"/>
    </row>
    <row r="77" spans="1:16" ht="15.75" customHeight="1" x14ac:dyDescent="0.3">
      <c r="A77" s="55"/>
      <c r="B77" s="9"/>
      <c r="C77" s="9"/>
      <c r="D77" s="9"/>
      <c r="E77" s="10"/>
      <c r="F77" s="77"/>
      <c r="G77" s="77"/>
      <c r="H77" s="77"/>
      <c r="I77" s="77"/>
      <c r="J77" s="77"/>
      <c r="K77" s="77"/>
      <c r="L77" s="77"/>
      <c r="M77" s="77"/>
      <c r="N77" s="77"/>
      <c r="O77" s="9"/>
      <c r="P77" s="55"/>
    </row>
    <row r="78" spans="1:16" ht="6.75" customHeight="1" x14ac:dyDescent="0.3">
      <c r="A78" s="55"/>
      <c r="B78" s="56"/>
      <c r="C78" s="56"/>
      <c r="D78" s="56"/>
      <c r="E78" s="57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</sheetData>
  <sheetProtection algorithmName="SHA-512" hashValue="92lzXvURzRMw9k47cmt1AA1KYBFEj3AaGIL89rvwnmxf+wPbOIe6f2hiWLNpej9tIZcGV/fw+U/Necj5dQlLzg==" saltValue="c2aKXfrWMwVV/IIe5McPWA==" spinCount="100000" sheet="1" objects="1" scenarios="1"/>
  <mergeCells count="52">
    <mergeCell ref="K67:M67"/>
    <mergeCell ref="H6:J6"/>
    <mergeCell ref="H5:K5"/>
    <mergeCell ref="K66:M66"/>
    <mergeCell ref="G46:H46"/>
    <mergeCell ref="G57:H57"/>
    <mergeCell ref="K28:M28"/>
    <mergeCell ref="K30:M30"/>
    <mergeCell ref="K25:L25"/>
    <mergeCell ref="K31:M31"/>
    <mergeCell ref="G31:H31"/>
    <mergeCell ref="K29:M29"/>
    <mergeCell ref="K65:M65"/>
    <mergeCell ref="G67:H67"/>
    <mergeCell ref="G22:H22"/>
    <mergeCell ref="G58:H58"/>
    <mergeCell ref="B65:E65"/>
    <mergeCell ref="G65:H65"/>
    <mergeCell ref="B66:E66"/>
    <mergeCell ref="G66:H66"/>
    <mergeCell ref="B60:E60"/>
    <mergeCell ref="G60:H60"/>
    <mergeCell ref="B61:E61"/>
    <mergeCell ref="G61:H61"/>
    <mergeCell ref="B62:E62"/>
    <mergeCell ref="G62:H62"/>
    <mergeCell ref="B63:E63"/>
    <mergeCell ref="G63:H63"/>
    <mergeCell ref="B64:E64"/>
    <mergeCell ref="G64:H64"/>
    <mergeCell ref="B57:D57"/>
    <mergeCell ref="B58:D58"/>
    <mergeCell ref="B27:E27"/>
    <mergeCell ref="G10:H10"/>
    <mergeCell ref="G21:H21"/>
    <mergeCell ref="B21:D21"/>
    <mergeCell ref="B22:D22"/>
    <mergeCell ref="B1:O1"/>
    <mergeCell ref="G30:H30"/>
    <mergeCell ref="G3:J3"/>
    <mergeCell ref="G24:H24"/>
    <mergeCell ref="B24:E24"/>
    <mergeCell ref="G25:H25"/>
    <mergeCell ref="B29:E29"/>
    <mergeCell ref="B30:E30"/>
    <mergeCell ref="G26:H26"/>
    <mergeCell ref="G27:H27"/>
    <mergeCell ref="G28:H28"/>
    <mergeCell ref="G29:H29"/>
    <mergeCell ref="B28:E28"/>
    <mergeCell ref="B25:E25"/>
    <mergeCell ref="B26:E26"/>
  </mergeCells>
  <conditionalFormatting sqref="O13:O21 J13:N20">
    <cfRule type="cellIs" dxfId="18" priority="36" operator="between">
      <formula>0.01</formula>
      <formula>100</formula>
    </cfRule>
  </conditionalFormatting>
  <conditionalFormatting sqref="F21:I21 L21:N21 J57">
    <cfRule type="cellIs" dxfId="17" priority="32" operator="between">
      <formula>0.01</formula>
      <formula>400</formula>
    </cfRule>
  </conditionalFormatting>
  <conditionalFormatting sqref="J56">
    <cfRule type="cellIs" dxfId="16" priority="31" operator="between">
      <formula>0.01</formula>
      <formula>100</formula>
    </cfRule>
  </conditionalFormatting>
  <conditionalFormatting sqref="F57:I57">
    <cfRule type="cellIs" dxfId="15" priority="30" operator="between">
      <formula>0.01</formula>
      <formula>400</formula>
    </cfRule>
  </conditionalFormatting>
  <conditionalFormatting sqref="J21:K21">
    <cfRule type="cellIs" dxfId="14" priority="24" operator="between">
      <formula>0.01</formula>
      <formula>1000</formula>
    </cfRule>
  </conditionalFormatting>
  <conditionalFormatting sqref="B13:B20">
    <cfRule type="cellIs" dxfId="13" priority="23" operator="greaterThan">
      <formula>0</formula>
    </cfRule>
  </conditionalFormatting>
  <conditionalFormatting sqref="B49:B56">
    <cfRule type="cellIs" dxfId="12" priority="21" operator="greaterThan">
      <formula>0</formula>
    </cfRule>
  </conditionalFormatting>
  <conditionalFormatting sqref="F70:F75">
    <cfRule type="cellIs" dxfId="11" priority="15" operator="greaterThan">
      <formula>0</formula>
    </cfRule>
  </conditionalFormatting>
  <conditionalFormatting sqref="F34:F39">
    <cfRule type="cellIs" dxfId="10" priority="14" operator="greaterThan">
      <formula>0</formula>
    </cfRule>
  </conditionalFormatting>
  <conditionalFormatting sqref="J49:J55">
    <cfRule type="cellIs" dxfId="9" priority="11" operator="between">
      <formula>0.01</formula>
      <formula>100</formula>
    </cfRule>
  </conditionalFormatting>
  <conditionalFormatting sqref="K49:K56">
    <cfRule type="cellIs" dxfId="8" priority="10" operator="between">
      <formula>0.01</formula>
      <formula>100</formula>
    </cfRule>
  </conditionalFormatting>
  <conditionalFormatting sqref="L49:L56">
    <cfRule type="cellIs" dxfId="7" priority="9" operator="between">
      <formula>0.01</formula>
      <formula>100</formula>
    </cfRule>
  </conditionalFormatting>
  <conditionalFormatting sqref="M49:M56">
    <cfRule type="cellIs" dxfId="6" priority="8" operator="between">
      <formula>0.01</formula>
      <formula>100</formula>
    </cfRule>
  </conditionalFormatting>
  <conditionalFormatting sqref="O57">
    <cfRule type="cellIs" dxfId="5" priority="7" operator="between">
      <formula>0.01</formula>
      <formula>100</formula>
    </cfRule>
  </conditionalFormatting>
  <conditionalFormatting sqref="L57:N57">
    <cfRule type="cellIs" dxfId="4" priority="6" operator="between">
      <formula>0.01</formula>
      <formula>400</formula>
    </cfRule>
  </conditionalFormatting>
  <conditionalFormatting sqref="K57">
    <cfRule type="cellIs" dxfId="3" priority="5" operator="between">
      <formula>0.01</formula>
      <formula>1000</formula>
    </cfRule>
  </conditionalFormatting>
  <conditionalFormatting sqref="N49:O56">
    <cfRule type="cellIs" dxfId="2" priority="3" operator="between">
      <formula>0.01</formula>
      <formula>100</formula>
    </cfRule>
  </conditionalFormatting>
  <conditionalFormatting sqref="G22:H22">
    <cfRule type="cellIs" dxfId="1" priority="2" operator="between">
      <formula>0.01</formula>
      <formula>400</formula>
    </cfRule>
  </conditionalFormatting>
  <conditionalFormatting sqref="G58:H58">
    <cfRule type="cellIs" dxfId="0" priority="1" operator="between">
      <formula>0.01</formula>
      <formula>400</formula>
    </cfRule>
  </conditionalFormatting>
  <printOptions horizontalCentered="1" verticalCentered="1"/>
  <pageMargins left="0.31496062992125984" right="0.31496062992125984" top="1.3385826771653544" bottom="1.3385826771653544" header="0.31496062992125984" footer="0.31496062992125984"/>
  <pageSetup scale="48" orientation="portrait" horizontalDpi="4294967293" r:id="rId1"/>
  <ignoredErrors>
    <ignoredError sqref="I49:I55 M49:M56 N49:N56" formulaRange="1"/>
    <ignoredError sqref="B20 B49:B56 B13:B19 F19:F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Drop Down 20">
              <controlPr defaultSize="0" autoLine="0" autoPict="0">
                <anchor moveWithCells="1">
                  <from>
                    <xdr:col>4</xdr:col>
                    <xdr:colOff>76200</xdr:colOff>
                    <xdr:row>8</xdr:row>
                    <xdr:rowOff>38100</xdr:rowOff>
                  </from>
                  <to>
                    <xdr:col>4</xdr:col>
                    <xdr:colOff>906780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Drop Down 29">
              <controlPr defaultSize="0" autoLine="0" autoPict="0">
                <anchor moveWithCells="1">
                  <from>
                    <xdr:col>4</xdr:col>
                    <xdr:colOff>76200</xdr:colOff>
                    <xdr:row>44</xdr:row>
                    <xdr:rowOff>38100</xdr:rowOff>
                  </from>
                  <to>
                    <xdr:col>4</xdr:col>
                    <xdr:colOff>906780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Drop Down 31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7620</xdr:rowOff>
                  </from>
                  <to>
                    <xdr:col>2</xdr:col>
                    <xdr:colOff>1135380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11</xdr:row>
                    <xdr:rowOff>182880</xdr:rowOff>
                  </from>
                  <to>
                    <xdr:col>3</xdr:col>
                    <xdr:colOff>708660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8" name="Drop Down 71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7620</xdr:rowOff>
                  </from>
                  <to>
                    <xdr:col>2</xdr:col>
                    <xdr:colOff>1135380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Drop Down 72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2</xdr:col>
                    <xdr:colOff>1135380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0" name="Drop Down 73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7620</xdr:rowOff>
                  </from>
                  <to>
                    <xdr:col>2</xdr:col>
                    <xdr:colOff>1135380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1" name="Drop Down 74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7620</xdr:rowOff>
                  </from>
                  <to>
                    <xdr:col>2</xdr:col>
                    <xdr:colOff>1135380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2" name="Drop Down 75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7620</xdr:rowOff>
                  </from>
                  <to>
                    <xdr:col>2</xdr:col>
                    <xdr:colOff>1135380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3" name="Drop Down 76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7620</xdr:rowOff>
                  </from>
                  <to>
                    <xdr:col>2</xdr:col>
                    <xdr:colOff>1135380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4" name="Drop Down 77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1135380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Check Box 80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13</xdr:row>
                    <xdr:rowOff>182880</xdr:rowOff>
                  </from>
                  <to>
                    <xdr:col>3</xdr:col>
                    <xdr:colOff>708660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Check Box 81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12</xdr:row>
                    <xdr:rowOff>182880</xdr:rowOff>
                  </from>
                  <to>
                    <xdr:col>3</xdr:col>
                    <xdr:colOff>708660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Check Box 82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14</xdr:row>
                    <xdr:rowOff>182880</xdr:rowOff>
                  </from>
                  <to>
                    <xdr:col>3</xdr:col>
                    <xdr:colOff>708660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8" name="Check Box 83">
              <controlPr locked="0" defaultSize="0" autoFill="0" autoLine="0" autoPict="0">
                <anchor moveWithCells="1">
                  <from>
                    <xdr:col>3</xdr:col>
                    <xdr:colOff>403860</xdr:colOff>
                    <xdr:row>15</xdr:row>
                    <xdr:rowOff>190500</xdr:rowOff>
                  </from>
                  <to>
                    <xdr:col>3</xdr:col>
                    <xdr:colOff>708660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" name="Check Box 84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182880</xdr:rowOff>
                  </from>
                  <to>
                    <xdr:col>3</xdr:col>
                    <xdr:colOff>693420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0" name="Check Box 85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182880</xdr:rowOff>
                  </from>
                  <to>
                    <xdr:col>3</xdr:col>
                    <xdr:colOff>693420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Check Box 86">
              <controlPr locked="0"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182880</xdr:rowOff>
                  </from>
                  <to>
                    <xdr:col>3</xdr:col>
                    <xdr:colOff>693420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2" name="Drop Down 88">
              <controlPr defaultSize="0" autoLine="0" autoPict="0">
                <anchor moveWithCells="1">
                  <from>
                    <xdr:col>2</xdr:col>
                    <xdr:colOff>0</xdr:colOff>
                    <xdr:row>48</xdr:row>
                    <xdr:rowOff>7620</xdr:rowOff>
                  </from>
                  <to>
                    <xdr:col>2</xdr:col>
                    <xdr:colOff>1135380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3" name="Check Box 90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47</xdr:row>
                    <xdr:rowOff>182880</xdr:rowOff>
                  </from>
                  <to>
                    <xdr:col>3</xdr:col>
                    <xdr:colOff>678180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Drop Down 91">
              <controlPr defaultSize="0" autoLine="0" autoPict="0">
                <anchor moveWithCells="1">
                  <from>
                    <xdr:col>2</xdr:col>
                    <xdr:colOff>0</xdr:colOff>
                    <xdr:row>49</xdr:row>
                    <xdr:rowOff>7620</xdr:rowOff>
                  </from>
                  <to>
                    <xdr:col>2</xdr:col>
                    <xdr:colOff>1135380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5" name="Drop Down 92">
              <controlPr defaultSize="0" autoLine="0" autoPict="0">
                <anchor moveWithCells="1">
                  <from>
                    <xdr:col>2</xdr:col>
                    <xdr:colOff>0</xdr:colOff>
                    <xdr:row>50</xdr:row>
                    <xdr:rowOff>7620</xdr:rowOff>
                  </from>
                  <to>
                    <xdr:col>2</xdr:col>
                    <xdr:colOff>1135380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Drop Down 93">
              <controlPr defaultSize="0" autoLine="0" autoPict="0">
                <anchor moveWithCells="1">
                  <from>
                    <xdr:col>2</xdr:col>
                    <xdr:colOff>0</xdr:colOff>
                    <xdr:row>51</xdr:row>
                    <xdr:rowOff>7620</xdr:rowOff>
                  </from>
                  <to>
                    <xdr:col>2</xdr:col>
                    <xdr:colOff>1135380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7" name="Drop Down 94">
              <controlPr defaultSize="0" autoLine="0" autoPict="0">
                <anchor moveWithCells="1">
                  <from>
                    <xdr:col>2</xdr:col>
                    <xdr:colOff>0</xdr:colOff>
                    <xdr:row>52</xdr:row>
                    <xdr:rowOff>7620</xdr:rowOff>
                  </from>
                  <to>
                    <xdr:col>2</xdr:col>
                    <xdr:colOff>1135380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8" name="Drop Down 95">
              <controlPr defaultSize="0" autoLine="0" autoPict="0">
                <anchor moveWithCells="1">
                  <from>
                    <xdr:col>2</xdr:col>
                    <xdr:colOff>0</xdr:colOff>
                    <xdr:row>53</xdr:row>
                    <xdr:rowOff>7620</xdr:rowOff>
                  </from>
                  <to>
                    <xdr:col>2</xdr:col>
                    <xdr:colOff>1135380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9" name="Drop Down 96">
              <controlPr defaultSize="0" autoLine="0" autoPict="0">
                <anchor moveWithCells="1">
                  <from>
                    <xdr:col>2</xdr:col>
                    <xdr:colOff>0</xdr:colOff>
                    <xdr:row>54</xdr:row>
                    <xdr:rowOff>7620</xdr:rowOff>
                  </from>
                  <to>
                    <xdr:col>2</xdr:col>
                    <xdr:colOff>1135380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0" name="Drop Down 97">
              <controlPr defaultSize="0" autoLine="0" autoPict="0">
                <anchor moveWithCells="1">
                  <from>
                    <xdr:col>2</xdr:col>
                    <xdr:colOff>0</xdr:colOff>
                    <xdr:row>54</xdr:row>
                    <xdr:rowOff>182880</xdr:rowOff>
                  </from>
                  <to>
                    <xdr:col>2</xdr:col>
                    <xdr:colOff>1135380</xdr:colOff>
                    <xdr:row>55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1" name="Check Box 98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48</xdr:row>
                    <xdr:rowOff>182880</xdr:rowOff>
                  </from>
                  <to>
                    <xdr:col>3</xdr:col>
                    <xdr:colOff>678180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2" name="Check Box 99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49</xdr:row>
                    <xdr:rowOff>175260</xdr:rowOff>
                  </from>
                  <to>
                    <xdr:col>3</xdr:col>
                    <xdr:colOff>678180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3" name="Check Box 100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51</xdr:row>
                    <xdr:rowOff>0</xdr:rowOff>
                  </from>
                  <to>
                    <xdr:col>3</xdr:col>
                    <xdr:colOff>678180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4" name="Check Box 101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51</xdr:row>
                    <xdr:rowOff>175260</xdr:rowOff>
                  </from>
                  <to>
                    <xdr:col>3</xdr:col>
                    <xdr:colOff>678180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5" name="Check Box 102">
              <controlPr locked="0" defaultSize="0" autoFill="0" autoLine="0" autoPict="0">
                <anchor moveWithCells="1">
                  <from>
                    <xdr:col>3</xdr:col>
                    <xdr:colOff>365760</xdr:colOff>
                    <xdr:row>52</xdr:row>
                    <xdr:rowOff>160020</xdr:rowOff>
                  </from>
                  <to>
                    <xdr:col>3</xdr:col>
                    <xdr:colOff>678180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6" name="Check Box 103">
              <controlPr locked="0" defaultSize="0" autoFill="0" autoLine="0" autoPict="0">
                <anchor moveWithCells="1">
                  <from>
                    <xdr:col>3</xdr:col>
                    <xdr:colOff>373380</xdr:colOff>
                    <xdr:row>53</xdr:row>
                    <xdr:rowOff>175260</xdr:rowOff>
                  </from>
                  <to>
                    <xdr:col>3</xdr:col>
                    <xdr:colOff>678180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7" name="Check Box 104">
              <controlPr locked="0" defaultSize="0" autoFill="0" autoLine="0" autoPict="0">
                <anchor moveWithCells="1">
                  <from>
                    <xdr:col>3</xdr:col>
                    <xdr:colOff>373380</xdr:colOff>
                    <xdr:row>55</xdr:row>
                    <xdr:rowOff>0</xdr:rowOff>
                  </from>
                  <to>
                    <xdr:col>3</xdr:col>
                    <xdr:colOff>678180</xdr:colOff>
                    <xdr:row>56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B18"/>
  <sheetViews>
    <sheetView workbookViewId="0">
      <selection activeCell="F15" sqref="F15"/>
    </sheetView>
  </sheetViews>
  <sheetFormatPr baseColWidth="10" defaultColWidth="11.44140625" defaultRowHeight="14.4" x14ac:dyDescent="0.3"/>
  <cols>
    <col min="1" max="1" width="15.44140625" style="116" bestFit="1" customWidth="1"/>
    <col min="2" max="16384" width="11.44140625" style="116"/>
  </cols>
  <sheetData>
    <row r="2" spans="1:2" x14ac:dyDescent="0.3">
      <c r="A2" s="116" t="s">
        <v>62</v>
      </c>
    </row>
    <row r="5" spans="1:2" x14ac:dyDescent="0.3">
      <c r="A5" s="116" t="s">
        <v>20</v>
      </c>
      <c r="B5" s="117">
        <f ca="1">TODAY()</f>
        <v>43511</v>
      </c>
    </row>
    <row r="6" spans="1:2" x14ac:dyDescent="0.3">
      <c r="B6" s="117"/>
    </row>
    <row r="7" spans="1:2" x14ac:dyDescent="0.3">
      <c r="A7" s="118">
        <f ca="1">A8-1</f>
        <v>2018</v>
      </c>
    </row>
    <row r="8" spans="1:2" x14ac:dyDescent="0.3">
      <c r="A8" s="119">
        <f ca="1">YEAR(B5)</f>
        <v>2019</v>
      </c>
    </row>
    <row r="9" spans="1:2" x14ac:dyDescent="0.3">
      <c r="A9" s="119">
        <f ca="1">A8+1</f>
        <v>2020</v>
      </c>
    </row>
    <row r="11" spans="1:2" x14ac:dyDescent="0.3">
      <c r="A11" s="116" t="s">
        <v>27</v>
      </c>
      <c r="B11" s="116">
        <v>415</v>
      </c>
    </row>
    <row r="12" spans="1:2" x14ac:dyDescent="0.3">
      <c r="A12" s="116" t="s">
        <v>28</v>
      </c>
    </row>
    <row r="14" spans="1:2" x14ac:dyDescent="0.3">
      <c r="A14" s="116" t="s">
        <v>32</v>
      </c>
    </row>
    <row r="16" spans="1:2" x14ac:dyDescent="0.3">
      <c r="A16" s="116" t="s">
        <v>3</v>
      </c>
    </row>
    <row r="17" spans="1:1" x14ac:dyDescent="0.3">
      <c r="A17" s="116" t="s">
        <v>33</v>
      </c>
    </row>
    <row r="18" spans="1:1" x14ac:dyDescent="0.3">
      <c r="A18" s="116" t="s">
        <v>40</v>
      </c>
    </row>
  </sheetData>
  <sheetProtection algorithmName="SHA-512" hashValue="9yowfM5FVX00HZ8u/r16dwdv17PraDgHWJ6dH4gW+WV4CKsShoVaI1vOnDgNGmubiwanPjB4SVErLdfhtpHjmw==" saltValue="ks+ulOGsQ31baJ8zFjeQpg==" spinCount="100000" sheet="1" objects="1" scenarios="1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Exemple</vt:lpstr>
      <vt:lpstr>Calculateur CI</vt:lpstr>
      <vt:lpstr>Formules</vt:lpstr>
      <vt:lpstr>Plafond_PES</vt:lpstr>
      <vt:lpstr>'Calculateur CI'!Zone_d_impression</vt:lpstr>
      <vt:lpstr>Exemple!Zone_d_impression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Service Informatique</cp:lastModifiedBy>
  <cp:lastPrinted>2017-02-27T19:42:37Z</cp:lastPrinted>
  <dcterms:created xsi:type="dcterms:W3CDTF">2014-04-23T16:00:29Z</dcterms:created>
  <dcterms:modified xsi:type="dcterms:W3CDTF">2019-02-15T11:32:58Z</dcterms:modified>
</cp:coreProperties>
</file>