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jutrase\ownCloud\Bureau Syndical\Application de la convention collective\Calcul de CI et financement\Calculs de la CI\"/>
    </mc:Choice>
  </mc:AlternateContent>
  <bookViews>
    <workbookView xWindow="0" yWindow="0" windowWidth="20736" windowHeight="11760" activeTab="1"/>
  </bookViews>
  <sheets>
    <sheet name="Exemple" sheetId="4" r:id="rId1"/>
    <sheet name="Calculateur CI" sheetId="1" r:id="rId2"/>
    <sheet name="Formules" sheetId="2" r:id="rId3"/>
  </sheets>
  <definedNames>
    <definedName name="Plafond_PES">Formules!$B$11</definedName>
    <definedName name="_xlnm.Print_Area" localSheetId="1">'Calculateur CI'!$A$1:$P$78</definedName>
    <definedName name="_xlnm.Print_Area" localSheetId="0">Exemple!$A$1:$O$61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 l="1"/>
  <c r="F35" i="1"/>
  <c r="F36" i="1"/>
  <c r="F37" i="1"/>
  <c r="F38" i="1"/>
  <c r="F39" i="1"/>
  <c r="F70" i="1"/>
  <c r="F71" i="1"/>
  <c r="F72" i="1"/>
  <c r="F73" i="1"/>
  <c r="F74" i="1"/>
  <c r="F75" i="1"/>
  <c r="I13" i="1"/>
  <c r="I14" i="1"/>
  <c r="I15" i="1"/>
  <c r="I16" i="1"/>
  <c r="I17" i="1"/>
  <c r="I18" i="1"/>
  <c r="I19" i="1"/>
  <c r="I20" i="1"/>
  <c r="K13" i="1"/>
  <c r="K14" i="1"/>
  <c r="K15" i="1"/>
  <c r="K16" i="1"/>
  <c r="F31" i="1"/>
  <c r="G31" i="1"/>
  <c r="B13" i="1"/>
  <c r="B14" i="1"/>
  <c r="B15" i="1"/>
  <c r="B16" i="1"/>
  <c r="B17" i="1"/>
  <c r="B18" i="1"/>
  <c r="B19" i="1"/>
  <c r="B20" i="1"/>
  <c r="M13" i="1"/>
  <c r="M14" i="1"/>
  <c r="M15" i="1"/>
  <c r="M16" i="1"/>
  <c r="M17" i="1"/>
  <c r="M18" i="1"/>
  <c r="M19" i="1"/>
  <c r="M20" i="1"/>
  <c r="N13" i="1"/>
  <c r="N14" i="1"/>
  <c r="N15" i="1"/>
  <c r="N16" i="1"/>
  <c r="N17" i="1"/>
  <c r="N18" i="1"/>
  <c r="N19" i="1"/>
  <c r="N20" i="1"/>
  <c r="K17" i="1"/>
  <c r="B49" i="1"/>
  <c r="B50" i="1"/>
  <c r="B51" i="1"/>
  <c r="B52" i="1"/>
  <c r="B53" i="1"/>
  <c r="B54" i="1"/>
  <c r="B55" i="1"/>
  <c r="B56" i="1"/>
  <c r="I49" i="1"/>
  <c r="I50" i="1"/>
  <c r="I51" i="1"/>
  <c r="I52" i="1"/>
  <c r="I53" i="1"/>
  <c r="I54" i="1"/>
  <c r="I55" i="1"/>
  <c r="I56" i="1"/>
  <c r="J57" i="1"/>
  <c r="K51" i="1"/>
  <c r="K52" i="1"/>
  <c r="K53" i="1"/>
  <c r="K54" i="1"/>
  <c r="K55" i="1"/>
  <c r="K56" i="1"/>
  <c r="K50" i="1"/>
  <c r="K49" i="1"/>
  <c r="J21" i="1"/>
  <c r="K18" i="1"/>
  <c r="K19" i="1"/>
  <c r="K20" i="1"/>
  <c r="B5" i="2"/>
  <c r="A8" i="2" s="1"/>
  <c r="B47" i="4"/>
  <c r="B46" i="4"/>
  <c r="B45" i="4"/>
  <c r="B44" i="4"/>
  <c r="B43" i="4"/>
  <c r="B42" i="4"/>
  <c r="B41" i="4"/>
  <c r="B40" i="4"/>
  <c r="G58" i="4"/>
  <c r="F58" i="4"/>
  <c r="M51" i="4"/>
  <c r="K51" i="4"/>
  <c r="G48" i="4"/>
  <c r="M47" i="4"/>
  <c r="L47" i="4"/>
  <c r="I47" i="4"/>
  <c r="M46" i="4"/>
  <c r="L46" i="4"/>
  <c r="I46" i="4"/>
  <c r="M45" i="4"/>
  <c r="L45" i="4"/>
  <c r="I45" i="4"/>
  <c r="M44" i="4"/>
  <c r="L44" i="4"/>
  <c r="I44" i="4"/>
  <c r="M43" i="4"/>
  <c r="L43" i="4"/>
  <c r="I43" i="4"/>
  <c r="M42" i="4"/>
  <c r="L42" i="4"/>
  <c r="I42" i="4"/>
  <c r="J48" i="4" s="1"/>
  <c r="L52" i="4" s="1"/>
  <c r="M52" i="4" s="1"/>
  <c r="M41" i="4"/>
  <c r="L41" i="4"/>
  <c r="I41" i="4"/>
  <c r="M40" i="4"/>
  <c r="L40" i="4"/>
  <c r="I40" i="4"/>
  <c r="G31" i="4"/>
  <c r="M27" i="4" s="1"/>
  <c r="F31" i="4"/>
  <c r="M24" i="4"/>
  <c r="K24" i="4"/>
  <c r="G21" i="4"/>
  <c r="M20" i="4"/>
  <c r="L20" i="4"/>
  <c r="I20" i="4"/>
  <c r="B20" i="4"/>
  <c r="M19" i="4"/>
  <c r="L19" i="4"/>
  <c r="B19" i="4"/>
  <c r="M18" i="4"/>
  <c r="L18" i="4"/>
  <c r="I18" i="4"/>
  <c r="B18" i="4"/>
  <c r="M17" i="4"/>
  <c r="L17" i="4"/>
  <c r="I17" i="4"/>
  <c r="B17" i="4"/>
  <c r="M16" i="4"/>
  <c r="L16" i="4"/>
  <c r="I16" i="4"/>
  <c r="B16" i="4"/>
  <c r="M15" i="4"/>
  <c r="L15" i="4"/>
  <c r="I15" i="4"/>
  <c r="B15" i="4"/>
  <c r="M14" i="4"/>
  <c r="L14" i="4"/>
  <c r="I14" i="4"/>
  <c r="J21" i="4" s="1"/>
  <c r="L26" i="4" s="1"/>
  <c r="M26" i="4" s="1"/>
  <c r="B14" i="4"/>
  <c r="M13" i="4"/>
  <c r="L13" i="4"/>
  <c r="I13" i="4"/>
  <c r="B13" i="4"/>
  <c r="B6" i="4"/>
  <c r="B6" i="1"/>
  <c r="K61" i="1"/>
  <c r="G67" i="1"/>
  <c r="F67" i="1"/>
  <c r="N64" i="1" s="1"/>
  <c r="G57" i="1"/>
  <c r="N56" i="1"/>
  <c r="M56" i="1"/>
  <c r="N55" i="1"/>
  <c r="M55" i="1"/>
  <c r="N54" i="1"/>
  <c r="M54" i="1"/>
  <c r="N53" i="1"/>
  <c r="M53" i="1"/>
  <c r="N52" i="1"/>
  <c r="M52" i="1"/>
  <c r="N51" i="1"/>
  <c r="M51" i="1"/>
  <c r="N50" i="1"/>
  <c r="M50" i="1"/>
  <c r="N49" i="1"/>
  <c r="M49" i="1"/>
  <c r="K25" i="1"/>
  <c r="G21" i="1"/>
  <c r="F76" i="1" l="1"/>
  <c r="N65" i="1" s="1"/>
  <c r="K57" i="1"/>
  <c r="M63" i="1" s="1"/>
  <c r="N63" i="1" s="1"/>
  <c r="E57" i="1"/>
  <c r="E58" i="1" s="1"/>
  <c r="M60" i="1"/>
  <c r="M61" i="1" s="1"/>
  <c r="N61" i="1" s="1"/>
  <c r="E21" i="4"/>
  <c r="E22" i="4" s="1"/>
  <c r="K16" i="4" s="1"/>
  <c r="N16" i="4" s="1"/>
  <c r="L48" i="4"/>
  <c r="M48" i="4"/>
  <c r="N57" i="1"/>
  <c r="L21" i="4"/>
  <c r="M21" i="4"/>
  <c r="M57" i="1"/>
  <c r="M54" i="4"/>
  <c r="E48" i="4"/>
  <c r="E49" i="4" s="1"/>
  <c r="K41" i="4" s="1"/>
  <c r="N41" i="4" s="1"/>
  <c r="K21" i="1"/>
  <c r="M26" i="1" s="1"/>
  <c r="N26" i="1" s="1"/>
  <c r="N21" i="1"/>
  <c r="M21" i="1"/>
  <c r="E21" i="1"/>
  <c r="K19" i="4"/>
  <c r="N19" i="4" s="1"/>
  <c r="K12" i="4"/>
  <c r="K17" i="4"/>
  <c r="N17" i="4" s="1"/>
  <c r="K14" i="4"/>
  <c r="N14" i="4" s="1"/>
  <c r="K18" i="4"/>
  <c r="N18" i="4" s="1"/>
  <c r="K44" i="4"/>
  <c r="N44" i="4" s="1"/>
  <c r="K45" i="4"/>
  <c r="N45" i="4" s="1"/>
  <c r="K47" i="4"/>
  <c r="N47" i="4" s="1"/>
  <c r="M24" i="1"/>
  <c r="M25" i="1" s="1"/>
  <c r="N25" i="1" s="1"/>
  <c r="L53" i="4"/>
  <c r="M53" i="4" s="1"/>
  <c r="L25" i="4"/>
  <c r="M25" i="4" s="1"/>
  <c r="F40" i="1"/>
  <c r="N29" i="1" s="1"/>
  <c r="N28" i="1"/>
  <c r="A7" i="2"/>
  <c r="A9" i="2"/>
  <c r="L54" i="1" l="1"/>
  <c r="O54" i="1" s="1"/>
  <c r="L50" i="1"/>
  <c r="O50" i="1" s="1"/>
  <c r="L53" i="1"/>
  <c r="O53" i="1" s="1"/>
  <c r="L49" i="1"/>
  <c r="O49" i="1" s="1"/>
  <c r="L56" i="1"/>
  <c r="O56" i="1" s="1"/>
  <c r="L52" i="1"/>
  <c r="O52" i="1" s="1"/>
  <c r="L55" i="1"/>
  <c r="O55" i="1" s="1"/>
  <c r="L51" i="1"/>
  <c r="O51" i="1" s="1"/>
  <c r="M62" i="1"/>
  <c r="N62" i="1" s="1"/>
  <c r="L48" i="1"/>
  <c r="K46" i="4"/>
  <c r="N46" i="4" s="1"/>
  <c r="K15" i="4"/>
  <c r="N15" i="4" s="1"/>
  <c r="K42" i="4"/>
  <c r="N42" i="4" s="1"/>
  <c r="K39" i="4"/>
  <c r="K20" i="4"/>
  <c r="N20" i="4" s="1"/>
  <c r="K40" i="4"/>
  <c r="K13" i="4"/>
  <c r="K21" i="4" s="1"/>
  <c r="N21" i="4" s="1"/>
  <c r="M28" i="4" s="1"/>
  <c r="K43" i="4"/>
  <c r="N43" i="4" s="1"/>
  <c r="M27" i="1"/>
  <c r="N27" i="1" s="1"/>
  <c r="E22" i="1"/>
  <c r="L14" i="1" s="1"/>
  <c r="O14" i="1" s="1"/>
  <c r="N40" i="4"/>
  <c r="N13" i="4"/>
  <c r="L57" i="1" l="1"/>
  <c r="O57" i="1" s="1"/>
  <c r="N66" i="1" s="1"/>
  <c r="N67" i="1" s="1"/>
  <c r="O4" i="1" s="1"/>
  <c r="K48" i="4"/>
  <c r="N48" i="4" s="1"/>
  <c r="M55" i="4" s="1"/>
  <c r="M4" i="4" s="1"/>
  <c r="L15" i="1"/>
  <c r="O15" i="1" s="1"/>
  <c r="L20" i="1"/>
  <c r="O20" i="1" s="1"/>
  <c r="L18" i="1"/>
  <c r="O18" i="1" s="1"/>
  <c r="L16" i="1"/>
  <c r="O16" i="1" s="1"/>
  <c r="L17" i="1"/>
  <c r="O17" i="1" s="1"/>
  <c r="L19" i="1"/>
  <c r="O19" i="1" s="1"/>
  <c r="L12" i="1"/>
  <c r="L13" i="1"/>
  <c r="O13" i="1" s="1"/>
  <c r="M29" i="4"/>
  <c r="N3" i="4" s="1"/>
  <c r="M3" i="4"/>
  <c r="N4" i="1" l="1"/>
  <c r="M56" i="4"/>
  <c r="N4" i="4" s="1"/>
  <c r="N5" i="4" s="1"/>
  <c r="L21" i="1"/>
  <c r="O21" i="1" s="1"/>
  <c r="N30" i="1" s="1"/>
  <c r="N3" i="1" s="1"/>
  <c r="M5" i="4"/>
  <c r="N5" i="1" l="1"/>
  <c r="N31" i="1"/>
  <c r="O3" i="1" s="1"/>
  <c r="O5" i="1" s="1"/>
</calcChain>
</file>

<file path=xl/comments1.xml><?xml version="1.0" encoding="utf-8"?>
<comments xmlns="http://schemas.openxmlformats.org/spreadsheetml/2006/main">
  <authors>
    <author>Eric</author>
  </authors>
  <commentList>
    <comment ref="D12" authorId="0" shapeId="0">
      <text>
        <r>
          <rPr>
            <b/>
            <sz val="9"/>
            <color indexed="81"/>
            <rFont val="Tahoma"/>
            <family val="2"/>
          </rPr>
          <t>Eric:</t>
        </r>
        <r>
          <rPr>
            <sz val="9"/>
            <color indexed="81"/>
            <rFont val="Tahoma"/>
            <family val="2"/>
          </rPr>
          <t xml:space="preserve">
Cochez seulement si c'est une nouvelle préparation ou si c'est un laboratoire.  
Si il y a répétition du laboratoire, cochez seulement pour le premier laboratoire.</t>
        </r>
      </text>
    </comment>
    <comment ref="F25" authorId="0" shapeId="0">
      <text>
        <r>
          <rPr>
            <b/>
            <sz val="9"/>
            <color indexed="81"/>
            <rFont val="Tahoma"/>
            <family val="2"/>
          </rPr>
          <t>Eric:</t>
        </r>
        <r>
          <rPr>
            <sz val="9"/>
            <color indexed="81"/>
            <rFont val="Tahoma"/>
            <family val="2"/>
          </rPr>
          <t xml:space="preserve">
Si vous entrez la libération à partir de Clara ou Omnivox, il faut diviser la libération en ETC par 2 car Omnivox et Clara ont un total de 1 pour une semaine au lieu de 0,5 pour arriver à 1 ETC annuel.</t>
        </r>
      </text>
    </comment>
    <comment ref="D39" authorId="0" shapeId="0">
      <text>
        <r>
          <rPr>
            <b/>
            <sz val="9"/>
            <color indexed="81"/>
            <rFont val="Tahoma"/>
            <family val="2"/>
          </rPr>
          <t>Eric:</t>
        </r>
        <r>
          <rPr>
            <sz val="9"/>
            <color indexed="81"/>
            <rFont val="Tahoma"/>
            <family val="2"/>
          </rPr>
          <t xml:space="preserve">
Cochez seulement si c'est une nouvelle préparation ou si c'est un laboratoire.  
Si il y a répétition du laboratoire, cochez seulement pour le premier laboratoire.</t>
        </r>
      </text>
    </comment>
  </commentList>
</comments>
</file>

<file path=xl/comments2.xml><?xml version="1.0" encoding="utf-8"?>
<comments xmlns="http://schemas.openxmlformats.org/spreadsheetml/2006/main">
  <authors>
    <author>Eric</author>
  </authors>
  <commentList>
    <comment ref="D12" authorId="0" shapeId="0">
      <text>
        <r>
          <rPr>
            <b/>
            <sz val="9"/>
            <color indexed="81"/>
            <rFont val="Tahoma"/>
            <family val="2"/>
          </rPr>
          <t>Eric:</t>
        </r>
        <r>
          <rPr>
            <sz val="9"/>
            <color indexed="81"/>
            <rFont val="Tahoma"/>
            <family val="2"/>
          </rPr>
          <t xml:space="preserve">
Cochez seulement si c'est une nouvelle préparation ou si c'est un laboratoire.  
Si il y a répétition du laboratoire, cochez seulement pour le premier laboratoire.</t>
        </r>
      </text>
    </comment>
    <comment ref="D48" authorId="0" shapeId="0">
      <text>
        <r>
          <rPr>
            <b/>
            <sz val="9"/>
            <color indexed="81"/>
            <rFont val="Tahoma"/>
            <family val="2"/>
          </rPr>
          <t>Eric:</t>
        </r>
        <r>
          <rPr>
            <sz val="9"/>
            <color indexed="81"/>
            <rFont val="Tahoma"/>
            <family val="2"/>
          </rPr>
          <t xml:space="preserve">
Cochez seulement si c'est une nouvelle préparation ou si c'est un laboratoire.  
Si il y a répétition du laboratoire, cochez seulement pour le premier laboratoire.</t>
        </r>
      </text>
    </comment>
  </commentList>
</comments>
</file>

<file path=xl/sharedStrings.xml><?xml version="1.0" encoding="utf-8"?>
<sst xmlns="http://schemas.openxmlformats.org/spreadsheetml/2006/main" count="166" uniqueCount="64">
  <si>
    <t>Automne</t>
  </si>
  <si>
    <t>Nom du cours</t>
  </si>
  <si>
    <t>No du cours</t>
  </si>
  <si>
    <t>Théorie</t>
  </si>
  <si>
    <t>Nbre d'étudiants</t>
  </si>
  <si>
    <t>HP</t>
  </si>
  <si>
    <t>HC</t>
  </si>
  <si>
    <t>PES</t>
  </si>
  <si>
    <t>CI</t>
  </si>
  <si>
    <t>Pondération</t>
  </si>
  <si>
    <t>Heures X 1,2</t>
  </si>
  <si>
    <t>Hr X Ét X 0,04</t>
  </si>
  <si>
    <t>NES &gt; 160</t>
  </si>
  <si>
    <r>
      <t xml:space="preserve">NES </t>
    </r>
    <r>
      <rPr>
        <sz val="11"/>
        <color theme="1"/>
        <rFont val="Calibri"/>
        <family val="2"/>
      </rPr>
      <t>≥</t>
    </r>
    <r>
      <rPr>
        <sz val="14.3"/>
        <color theme="1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75</t>
    </r>
  </si>
  <si>
    <t>Libération (ETC)</t>
  </si>
  <si>
    <t>Libération ( % )</t>
  </si>
  <si>
    <t>Valeur Libération en CI</t>
  </si>
  <si>
    <t>Facteur HP :</t>
  </si>
  <si>
    <t># de préparation :</t>
  </si>
  <si>
    <t>Labo</t>
  </si>
  <si>
    <t>Total CI Automne :</t>
  </si>
  <si>
    <t>Dégagements</t>
  </si>
  <si>
    <t>Liste années</t>
  </si>
  <si>
    <t>Enseignant(e) :</t>
  </si>
  <si>
    <t>Par : Éric Denis, comité consultatif sur la tâche</t>
  </si>
  <si>
    <t>Sommaire</t>
  </si>
  <si>
    <t>Hiver</t>
  </si>
  <si>
    <t>ETC</t>
  </si>
  <si>
    <t>Total ETC Automne :</t>
  </si>
  <si>
    <t>Plafond PES</t>
  </si>
  <si>
    <t xml:space="preserve">Bonification PES &gt; </t>
  </si>
  <si>
    <t>Total :</t>
  </si>
  <si>
    <t>420-100-SF</t>
  </si>
  <si>
    <t>420-500-SF</t>
  </si>
  <si>
    <t>Projet</t>
  </si>
  <si>
    <t>Total CI Hiver :</t>
  </si>
  <si>
    <t>Total ETC Hiver :</t>
  </si>
  <si>
    <t>340-AAA-AA</t>
  </si>
  <si>
    <t>Cours 1 groupe 102</t>
  </si>
  <si>
    <t>Cours 1 groupe 103</t>
  </si>
  <si>
    <t>Cours 1 groupe 101</t>
  </si>
  <si>
    <t>Cours 2 groupe 101</t>
  </si>
  <si>
    <t>Heures</t>
  </si>
  <si>
    <t>Type de cours</t>
  </si>
  <si>
    <t>Laboratoire</t>
  </si>
  <si>
    <t>Théorie/Laboratoire</t>
  </si>
  <si>
    <t>Préparation</t>
  </si>
  <si>
    <t>Application HP ?</t>
  </si>
  <si>
    <t>Super prof</t>
  </si>
  <si>
    <t xml:space="preserve">Note : Si vous rencontrez une erreur ou un mauvais fonctionnement, S.V.P. nous en aviser par courriel --&gt; </t>
  </si>
  <si>
    <t>denis.eric@cgmatane.qc.ca</t>
  </si>
  <si>
    <t>Étudiant NES</t>
  </si>
  <si>
    <t>Stage</t>
  </si>
  <si>
    <t>Total PES</t>
  </si>
  <si>
    <t>Nb de préparation :</t>
  </si>
  <si>
    <t>Combien avez-vous de préparation de cours ?</t>
  </si>
  <si>
    <t>Nejk</t>
  </si>
  <si>
    <t>Strage(s) à Nejk</t>
  </si>
  <si>
    <t>Stage Nejk</t>
  </si>
  <si>
    <t>Valeur CI</t>
  </si>
  <si>
    <t>% Supervision assumée</t>
  </si>
  <si>
    <t>Cochez cette case si vous êtes une enseignante ou un enseigant d'éducation physique</t>
  </si>
  <si>
    <t>Calculateur de CI - Convention 2015-2020</t>
  </si>
  <si>
    <t>Version : 22 mars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</si>
</sst>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  <font>
      <sz val="14.3"/>
      <color theme="1"/>
      <name val="Calibri"/>
      <family val="2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sz val="11"/>
      <color theme="3" tint="0.79998168889431442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10">
    <xf numFmtId="0" fontId="0" fillId="0" borderId="0" xfId="0"/>
    <xf numFmtId="0" fontId="0" fillId="0" borderId="9" xfId="0" applyBorder="1" applyAlignment="1" applyProtection="1">
      <alignment horizontal="center"/>
      <protection locked="0"/>
    </xf>
    <xf numFmtId="0" fontId="0" fillId="0" borderId="9" xfId="0" applyBorder="1" applyAlignment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Border="1" applyAlignment="1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2" xfId="0" applyBorder="1" applyAlignment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3" fillId="0" borderId="9" xfId="0" applyFont="1" applyBorder="1" applyProtection="1">
      <protection locked="0"/>
    </xf>
    <xf numFmtId="0" fontId="3" fillId="0" borderId="0" xfId="0" applyFont="1" applyBorder="1" applyProtection="1">
      <protection locked="0"/>
    </xf>
    <xf numFmtId="0" fontId="3" fillId="0" borderId="12" xfId="0" applyFont="1" applyBorder="1" applyProtection="1"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8" fillId="0" borderId="13" xfId="0" applyFont="1" applyBorder="1" applyAlignment="1" applyProtection="1">
      <alignment horizontal="center"/>
    </xf>
    <xf numFmtId="0" fontId="8" fillId="0" borderId="14" xfId="0" applyFont="1" applyBorder="1" applyAlignment="1" applyProtection="1">
      <alignment horizontal="center"/>
    </xf>
    <xf numFmtId="0" fontId="8" fillId="0" borderId="15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0" fillId="0" borderId="0" xfId="0" applyBorder="1" applyAlignment="1" applyProtection="1"/>
    <xf numFmtId="0" fontId="8" fillId="4" borderId="16" xfId="0" applyFont="1" applyFill="1" applyBorder="1" applyAlignment="1" applyProtection="1">
      <alignment horizontal="center"/>
    </xf>
    <xf numFmtId="2" fontId="11" fillId="4" borderId="17" xfId="0" applyNumberFormat="1" applyFont="1" applyFill="1" applyBorder="1" applyAlignment="1" applyProtection="1">
      <alignment horizontal="center"/>
    </xf>
    <xf numFmtId="2" fontId="11" fillId="4" borderId="18" xfId="0" applyNumberFormat="1" applyFont="1" applyFill="1" applyBorder="1" applyAlignment="1" applyProtection="1">
      <alignment horizontal="center"/>
    </xf>
    <xf numFmtId="0" fontId="8" fillId="5" borderId="6" xfId="0" applyFont="1" applyFill="1" applyBorder="1" applyAlignment="1" applyProtection="1">
      <alignment horizontal="center"/>
    </xf>
    <xf numFmtId="2" fontId="11" fillId="5" borderId="12" xfId="0" applyNumberFormat="1" applyFont="1" applyFill="1" applyBorder="1" applyAlignment="1" applyProtection="1">
      <alignment horizontal="center"/>
    </xf>
    <xf numFmtId="2" fontId="11" fillId="5" borderId="7" xfId="0" applyNumberFormat="1" applyFont="1" applyFill="1" applyBorder="1" applyAlignment="1" applyProtection="1">
      <alignment horizontal="center"/>
    </xf>
    <xf numFmtId="0" fontId="12" fillId="0" borderId="0" xfId="0" applyFont="1" applyProtection="1"/>
    <xf numFmtId="0" fontId="0" fillId="0" borderId="0" xfId="0" applyAlignment="1" applyProtection="1">
      <alignment horizontal="right"/>
    </xf>
    <xf numFmtId="2" fontId="2" fillId="9" borderId="2" xfId="0" applyNumberFormat="1" applyFont="1" applyFill="1" applyBorder="1" applyAlignment="1" applyProtection="1">
      <alignment horizontal="center"/>
    </xf>
    <xf numFmtId="2" fontId="2" fillId="9" borderId="3" xfId="0" applyNumberFormat="1" applyFont="1" applyFill="1" applyBorder="1" applyAlignment="1" applyProtection="1">
      <alignment horizontal="center"/>
    </xf>
    <xf numFmtId="0" fontId="7" fillId="0" borderId="0" xfId="0" applyFont="1" applyProtection="1"/>
    <xf numFmtId="0" fontId="0" fillId="7" borderId="0" xfId="0" applyFill="1" applyProtection="1"/>
    <xf numFmtId="0" fontId="6" fillId="7" borderId="0" xfId="0" applyFont="1" applyFill="1" applyProtection="1"/>
    <xf numFmtId="0" fontId="0" fillId="7" borderId="0" xfId="0" applyFill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0" fontId="2" fillId="6" borderId="0" xfId="0" applyFont="1" applyFill="1" applyBorder="1" applyAlignment="1" applyProtection="1">
      <alignment horizontal="center"/>
    </xf>
    <xf numFmtId="0" fontId="2" fillId="6" borderId="1" xfId="0" applyFont="1" applyFill="1" applyBorder="1" applyAlignment="1" applyProtection="1">
      <alignment horizontal="center"/>
    </xf>
    <xf numFmtId="0" fontId="0" fillId="0" borderId="4" xfId="0" applyBorder="1" applyProtection="1"/>
    <xf numFmtId="0" fontId="0" fillId="0" borderId="9" xfId="0" applyBorder="1" applyProtection="1"/>
    <xf numFmtId="0" fontId="0" fillId="0" borderId="9" xfId="0" applyBorder="1" applyAlignment="1" applyProtection="1">
      <alignment horizontal="center"/>
    </xf>
    <xf numFmtId="0" fontId="0" fillId="6" borderId="9" xfId="0" applyFill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3" fillId="0" borderId="9" xfId="0" applyFont="1" applyBorder="1" applyProtection="1"/>
    <xf numFmtId="0" fontId="0" fillId="0" borderId="9" xfId="0" applyBorder="1" applyAlignment="1" applyProtection="1"/>
    <xf numFmtId="2" fontId="10" fillId="6" borderId="9" xfId="0" applyNumberFormat="1" applyFont="1" applyFill="1" applyBorder="1" applyAlignment="1" applyProtection="1">
      <alignment horizontal="center"/>
    </xf>
    <xf numFmtId="0" fontId="10" fillId="6" borderId="9" xfId="0" applyFont="1" applyFill="1" applyBorder="1" applyAlignment="1" applyProtection="1">
      <alignment horizontal="center"/>
    </xf>
    <xf numFmtId="2" fontId="10" fillId="6" borderId="5" xfId="0" applyNumberFormat="1" applyFont="1" applyFill="1" applyBorder="1" applyAlignment="1" applyProtection="1">
      <alignment horizontal="center"/>
    </xf>
    <xf numFmtId="0" fontId="3" fillId="0" borderId="10" xfId="0" applyFont="1" applyBorder="1" applyAlignment="1" applyProtection="1">
      <alignment horizontal="center"/>
    </xf>
    <xf numFmtId="0" fontId="3" fillId="0" borderId="0" xfId="0" applyFont="1" applyBorder="1" applyProtection="1"/>
    <xf numFmtId="0" fontId="0" fillId="0" borderId="0" xfId="0" applyBorder="1" applyAlignment="1" applyProtection="1">
      <alignment horizontal="center"/>
    </xf>
    <xf numFmtId="2" fontId="10" fillId="6" borderId="0" xfId="0" applyNumberFormat="1" applyFont="1" applyFill="1" applyBorder="1" applyAlignment="1" applyProtection="1">
      <alignment horizontal="center"/>
    </xf>
    <xf numFmtId="0" fontId="10" fillId="6" borderId="0" xfId="0" applyFont="1" applyFill="1" applyBorder="1" applyAlignment="1" applyProtection="1">
      <alignment horizontal="center"/>
    </xf>
    <xf numFmtId="2" fontId="10" fillId="6" borderId="11" xfId="0" applyNumberFormat="1" applyFont="1" applyFill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0" fontId="3" fillId="0" borderId="12" xfId="0" applyFont="1" applyBorder="1" applyProtection="1"/>
    <xf numFmtId="0" fontId="0" fillId="0" borderId="12" xfId="0" applyBorder="1" applyAlignment="1" applyProtection="1">
      <alignment horizontal="center"/>
    </xf>
    <xf numFmtId="0" fontId="0" fillId="0" borderId="12" xfId="0" applyBorder="1" applyAlignment="1" applyProtection="1"/>
    <xf numFmtId="2" fontId="10" fillId="6" borderId="12" xfId="0" applyNumberFormat="1" applyFont="1" applyFill="1" applyBorder="1" applyAlignment="1" applyProtection="1">
      <alignment horizontal="center"/>
    </xf>
    <xf numFmtId="0" fontId="10" fillId="6" borderId="12" xfId="0" applyFont="1" applyFill="1" applyBorder="1" applyAlignment="1" applyProtection="1">
      <alignment horizontal="center"/>
    </xf>
    <xf numFmtId="2" fontId="10" fillId="6" borderId="7" xfId="0" applyNumberFormat="1" applyFont="1" applyFill="1" applyBorder="1" applyAlignment="1" applyProtection="1">
      <alignment horizontal="center"/>
    </xf>
    <xf numFmtId="1" fontId="0" fillId="0" borderId="0" xfId="0" applyNumberFormat="1" applyProtection="1"/>
    <xf numFmtId="0" fontId="0" fillId="6" borderId="11" xfId="0" applyFill="1" applyBorder="1" applyAlignment="1" applyProtection="1">
      <alignment horizontal="center" vertical="center"/>
    </xf>
    <xf numFmtId="0" fontId="0" fillId="0" borderId="0" xfId="0" applyAlignment="1" applyProtection="1">
      <alignment vertical="center" wrapText="1"/>
    </xf>
    <xf numFmtId="0" fontId="10" fillId="6" borderId="0" xfId="0" applyFont="1" applyFill="1" applyBorder="1" applyAlignment="1" applyProtection="1">
      <alignment horizontal="center" vertical="center"/>
    </xf>
    <xf numFmtId="1" fontId="10" fillId="6" borderId="6" xfId="0" applyNumberFormat="1" applyFont="1" applyFill="1" applyBorder="1" applyAlignment="1" applyProtection="1">
      <alignment horizontal="center" vertical="center"/>
    </xf>
    <xf numFmtId="2" fontId="10" fillId="6" borderId="6" xfId="0" applyNumberFormat="1" applyFont="1" applyFill="1" applyBorder="1" applyAlignment="1" applyProtection="1">
      <alignment horizontal="center" vertical="center"/>
    </xf>
    <xf numFmtId="2" fontId="10" fillId="6" borderId="12" xfId="0" applyNumberFormat="1" applyFont="1" applyFill="1" applyBorder="1" applyAlignment="1" applyProtection="1">
      <alignment horizontal="center" vertical="center"/>
    </xf>
    <xf numFmtId="0" fontId="10" fillId="6" borderId="12" xfId="0" applyFont="1" applyFill="1" applyBorder="1" applyAlignment="1" applyProtection="1">
      <alignment horizontal="center" vertical="center"/>
    </xf>
    <xf numFmtId="2" fontId="10" fillId="6" borderId="7" xfId="0" applyNumberFormat="1" applyFont="1" applyFill="1" applyBorder="1" applyAlignment="1" applyProtection="1">
      <alignment horizontal="center" vertical="center"/>
    </xf>
    <xf numFmtId="0" fontId="0" fillId="6" borderId="7" xfId="0" applyFill="1" applyBorder="1" applyAlignment="1" applyProtection="1">
      <alignment horizontal="center"/>
    </xf>
    <xf numFmtId="0" fontId="0" fillId="0" borderId="0" xfId="0" applyAlignment="1" applyProtection="1">
      <alignment wrapText="1"/>
    </xf>
    <xf numFmtId="2" fontId="0" fillId="0" borderId="0" xfId="0" applyNumberFormat="1" applyAlignment="1" applyProtection="1">
      <alignment horizontal="center"/>
    </xf>
    <xf numFmtId="2" fontId="0" fillId="0" borderId="0" xfId="0" applyNumberFormat="1" applyProtection="1"/>
    <xf numFmtId="0" fontId="2" fillId="6" borderId="4" xfId="0" applyFont="1" applyFill="1" applyBorder="1" applyAlignment="1" applyProtection="1">
      <alignment horizontal="center"/>
    </xf>
    <xf numFmtId="0" fontId="0" fillId="6" borderId="4" xfId="0" applyFont="1" applyFill="1" applyBorder="1" applyProtection="1"/>
    <xf numFmtId="0" fontId="0" fillId="6" borderId="9" xfId="0" applyFont="1" applyFill="1" applyBorder="1" applyProtection="1"/>
    <xf numFmtId="0" fontId="0" fillId="6" borderId="5" xfId="0" applyFont="1" applyFill="1" applyBorder="1" applyProtection="1"/>
    <xf numFmtId="0" fontId="0" fillId="0" borderId="14" xfId="0" applyBorder="1" applyAlignment="1" applyProtection="1">
      <alignment horizontal="center"/>
    </xf>
    <xf numFmtId="9" fontId="0" fillId="0" borderId="0" xfId="1" applyFont="1" applyBorder="1" applyAlignment="1" applyProtection="1">
      <alignment horizontal="center"/>
    </xf>
    <xf numFmtId="0" fontId="0" fillId="6" borderId="10" xfId="0" applyFill="1" applyBorder="1" applyProtection="1"/>
    <xf numFmtId="0" fontId="0" fillId="6" borderId="0" xfId="0" applyFill="1" applyBorder="1" applyAlignment="1" applyProtection="1">
      <alignment horizontal="center"/>
    </xf>
    <xf numFmtId="2" fontId="0" fillId="6" borderId="11" xfId="0" applyNumberFormat="1" applyFill="1" applyBorder="1" applyProtection="1"/>
    <xf numFmtId="0" fontId="0" fillId="0" borderId="17" xfId="0" applyBorder="1" applyAlignment="1" applyProtection="1">
      <alignment horizontal="center"/>
    </xf>
    <xf numFmtId="0" fontId="0" fillId="6" borderId="11" xfId="0" applyFill="1" applyBorder="1" applyProtection="1"/>
    <xf numFmtId="0" fontId="0" fillId="6" borderId="6" xfId="0" applyFill="1" applyBorder="1" applyProtection="1"/>
    <xf numFmtId="0" fontId="0" fillId="6" borderId="12" xfId="0" applyFill="1" applyBorder="1" applyProtection="1"/>
    <xf numFmtId="2" fontId="0" fillId="6" borderId="7" xfId="0" applyNumberFormat="1" applyFill="1" applyBorder="1" applyProtection="1"/>
    <xf numFmtId="2" fontId="8" fillId="2" borderId="7" xfId="0" applyNumberFormat="1" applyFont="1" applyFill="1" applyBorder="1" applyAlignment="1" applyProtection="1"/>
    <xf numFmtId="2" fontId="8" fillId="3" borderId="3" xfId="0" applyNumberFormat="1" applyFont="1" applyFill="1" applyBorder="1" applyAlignment="1" applyProtection="1"/>
    <xf numFmtId="0" fontId="0" fillId="6" borderId="1" xfId="0" applyFill="1" applyBorder="1" applyAlignment="1" applyProtection="1">
      <alignment horizontal="center"/>
    </xf>
    <xf numFmtId="9" fontId="0" fillId="6" borderId="0" xfId="0" applyNumberFormat="1" applyFill="1" applyBorder="1" applyAlignment="1" applyProtection="1">
      <alignment horizontal="center"/>
    </xf>
    <xf numFmtId="0" fontId="0" fillId="8" borderId="0" xfId="0" applyFill="1" applyProtection="1"/>
    <xf numFmtId="0" fontId="6" fillId="8" borderId="0" xfId="0" applyFont="1" applyFill="1" applyProtection="1"/>
    <xf numFmtId="0" fontId="0" fillId="8" borderId="0" xfId="0" applyFill="1" applyAlignment="1" applyProtection="1">
      <alignment horizontal="center"/>
    </xf>
    <xf numFmtId="0" fontId="0" fillId="0" borderId="2" xfId="0" applyBorder="1" applyProtection="1"/>
    <xf numFmtId="0" fontId="0" fillId="0" borderId="8" xfId="0" applyBorder="1" applyProtection="1"/>
    <xf numFmtId="0" fontId="0" fillId="0" borderId="8" xfId="0" applyBorder="1" applyAlignment="1" applyProtection="1">
      <alignment horizontal="center"/>
    </xf>
    <xf numFmtId="0" fontId="0" fillId="6" borderId="8" xfId="0" applyFill="1" applyBorder="1" applyAlignment="1" applyProtection="1">
      <alignment horizontal="center"/>
    </xf>
    <xf numFmtId="0" fontId="0" fillId="0" borderId="3" xfId="0" applyBorder="1" applyProtection="1"/>
    <xf numFmtId="0" fontId="10" fillId="6" borderId="7" xfId="0" applyFont="1" applyFill="1" applyBorder="1" applyAlignment="1" applyProtection="1">
      <alignment horizontal="center" vertical="center"/>
    </xf>
    <xf numFmtId="0" fontId="10" fillId="6" borderId="22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vertical="top" wrapText="1"/>
    </xf>
    <xf numFmtId="0" fontId="0" fillId="0" borderId="0" xfId="0" quotePrefix="1" applyProtection="1"/>
    <xf numFmtId="1" fontId="10" fillId="6" borderId="22" xfId="0" quotePrefix="1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/>
      <protection locked="0"/>
    </xf>
    <xf numFmtId="1" fontId="10" fillId="6" borderId="1" xfId="0" quotePrefix="1" applyNumberFormat="1" applyFont="1" applyFill="1" applyBorder="1" applyAlignment="1" applyProtection="1">
      <alignment horizontal="center" vertical="center"/>
    </xf>
    <xf numFmtId="0" fontId="0" fillId="6" borderId="9" xfId="0" applyFont="1" applyFill="1" applyBorder="1" applyAlignment="1" applyProtection="1">
      <alignment horizontal="center"/>
    </xf>
    <xf numFmtId="0" fontId="0" fillId="6" borderId="0" xfId="0" applyFont="1" applyFill="1" applyBorder="1" applyAlignment="1" applyProtection="1">
      <alignment horizontal="center"/>
    </xf>
    <xf numFmtId="0" fontId="0" fillId="6" borderId="11" xfId="0" applyFont="1" applyFill="1" applyBorder="1" applyProtection="1"/>
    <xf numFmtId="0" fontId="0" fillId="6" borderId="5" xfId="0" applyFill="1" applyBorder="1" applyAlignment="1" applyProtection="1">
      <alignment horizontal="center"/>
    </xf>
    <xf numFmtId="0" fontId="0" fillId="6" borderId="4" xfId="0" applyFill="1" applyBorder="1" applyAlignment="1" applyProtection="1"/>
    <xf numFmtId="0" fontId="0" fillId="6" borderId="9" xfId="0" applyFill="1" applyBorder="1" applyAlignment="1" applyProtection="1"/>
    <xf numFmtId="0" fontId="0" fillId="6" borderId="10" xfId="0" applyFill="1" applyBorder="1" applyAlignment="1" applyProtection="1"/>
    <xf numFmtId="0" fontId="0" fillId="6" borderId="0" xfId="0" applyFill="1" applyBorder="1" applyAlignment="1" applyProtection="1"/>
    <xf numFmtId="0" fontId="0" fillId="6" borderId="9" xfId="0" applyFill="1" applyBorder="1" applyProtection="1"/>
    <xf numFmtId="0" fontId="0" fillId="6" borderId="5" xfId="0" applyFill="1" applyBorder="1" applyProtection="1"/>
    <xf numFmtId="0" fontId="0" fillId="0" borderId="0" xfId="0" applyFill="1" applyProtection="1"/>
    <xf numFmtId="0" fontId="3" fillId="0" borderId="0" xfId="0" applyFont="1" applyFill="1" applyBorder="1" applyAlignment="1" applyProtection="1">
      <alignment horizontal="center"/>
      <protection locked="0"/>
    </xf>
    <xf numFmtId="0" fontId="10" fillId="6" borderId="1" xfId="0" applyFont="1" applyFill="1" applyBorder="1" applyAlignment="1" applyProtection="1">
      <alignment horizontal="center" vertical="center"/>
    </xf>
    <xf numFmtId="0" fontId="0" fillId="6" borderId="10" xfId="0" applyFont="1" applyFill="1" applyBorder="1" applyProtection="1"/>
    <xf numFmtId="0" fontId="3" fillId="0" borderId="0" xfId="0" applyFont="1" applyFill="1" applyProtection="1">
      <protection locked="0"/>
    </xf>
    <xf numFmtId="0" fontId="0" fillId="0" borderId="9" xfId="0" applyBorder="1" applyAlignment="1" applyProtection="1">
      <alignment wrapText="1"/>
      <protection locked="0"/>
    </xf>
    <xf numFmtId="0" fontId="0" fillId="6" borderId="0" xfId="0" applyFill="1" applyBorder="1" applyProtection="1"/>
    <xf numFmtId="0" fontId="0" fillId="0" borderId="0" xfId="0" applyFill="1" applyBorder="1" applyAlignment="1" applyProtection="1"/>
    <xf numFmtId="0" fontId="2" fillId="6" borderId="4" xfId="0" applyFont="1" applyFill="1" applyBorder="1" applyAlignment="1" applyProtection="1">
      <alignment horizontal="center" vertical="center"/>
    </xf>
    <xf numFmtId="0" fontId="2" fillId="6" borderId="4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center" vertical="center"/>
    </xf>
    <xf numFmtId="2" fontId="18" fillId="6" borderId="11" xfId="0" applyNumberFormat="1" applyFont="1" applyFill="1" applyBorder="1" applyAlignment="1" applyProtection="1">
      <alignment horizontal="center"/>
    </xf>
    <xf numFmtId="2" fontId="18" fillId="6" borderId="7" xfId="0" applyNumberFormat="1" applyFont="1" applyFill="1" applyBorder="1" applyAlignment="1" applyProtection="1">
      <alignment horizontal="center"/>
    </xf>
    <xf numFmtId="2" fontId="2" fillId="6" borderId="1" xfId="0" applyNumberFormat="1" applyFont="1" applyFill="1" applyBorder="1" applyAlignment="1" applyProtection="1">
      <alignment horizontal="center"/>
    </xf>
    <xf numFmtId="0" fontId="19" fillId="0" borderId="0" xfId="0" applyFont="1" applyProtection="1"/>
    <xf numFmtId="0" fontId="3" fillId="0" borderId="0" xfId="0" applyFont="1"/>
    <xf numFmtId="164" fontId="3" fillId="0" borderId="0" xfId="0" applyNumberFormat="1" applyFont="1"/>
    <xf numFmtId="0" fontId="3" fillId="0" borderId="0" xfId="0" applyFont="1" applyBorder="1"/>
    <xf numFmtId="0" fontId="3" fillId="0" borderId="0" xfId="0" applyNumberFormat="1" applyFont="1" applyBorder="1"/>
    <xf numFmtId="0" fontId="0" fillId="0" borderId="4" xfId="0" applyBorder="1" applyAlignment="1" applyProtection="1">
      <alignment horizontal="center"/>
      <protection locked="0"/>
    </xf>
    <xf numFmtId="1" fontId="0" fillId="0" borderId="9" xfId="0" applyNumberFormat="1" applyBorder="1" applyAlignment="1" applyProtection="1">
      <alignment horizontal="center"/>
      <protection locked="0"/>
    </xf>
    <xf numFmtId="9" fontId="0" fillId="0" borderId="9" xfId="1" applyFont="1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1" fontId="0" fillId="0" borderId="0" xfId="0" applyNumberFormat="1" applyBorder="1" applyAlignment="1" applyProtection="1">
      <alignment horizontal="center"/>
      <protection locked="0"/>
    </xf>
    <xf numFmtId="9" fontId="0" fillId="0" borderId="0" xfId="1" applyFon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1" fontId="0" fillId="0" borderId="12" xfId="0" applyNumberFormat="1" applyBorder="1" applyAlignment="1" applyProtection="1">
      <alignment horizontal="center"/>
      <protection locked="0"/>
    </xf>
    <xf numFmtId="9" fontId="0" fillId="0" borderId="12" xfId="1" applyFont="1" applyBorder="1" applyAlignment="1" applyProtection="1">
      <alignment horizontal="center"/>
      <protection locked="0"/>
    </xf>
    <xf numFmtId="0" fontId="20" fillId="0" borderId="0" xfId="0" applyFont="1"/>
    <xf numFmtId="0" fontId="0" fillId="6" borderId="6" xfId="0" applyFill="1" applyBorder="1" applyAlignment="1" applyProtection="1">
      <alignment horizontal="right"/>
    </xf>
    <xf numFmtId="0" fontId="0" fillId="6" borderId="12" xfId="0" applyFill="1" applyBorder="1" applyAlignment="1" applyProtection="1">
      <alignment horizontal="right"/>
    </xf>
    <xf numFmtId="0" fontId="13" fillId="0" borderId="0" xfId="0" applyFont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2" fillId="6" borderId="2" xfId="0" applyFont="1" applyFill="1" applyBorder="1" applyAlignment="1" applyProtection="1">
      <alignment horizontal="center"/>
    </xf>
    <xf numFmtId="0" fontId="2" fillId="6" borderId="3" xfId="0" applyFont="1" applyFill="1" applyBorder="1" applyAlignment="1" applyProtection="1">
      <alignment horizontal="center"/>
    </xf>
    <xf numFmtId="0" fontId="0" fillId="6" borderId="4" xfId="0" applyFill="1" applyBorder="1" applyAlignment="1" applyProtection="1">
      <alignment horizontal="right" vertical="center" wrapText="1"/>
    </xf>
    <xf numFmtId="0" fontId="0" fillId="6" borderId="9" xfId="0" applyFill="1" applyBorder="1" applyAlignment="1" applyProtection="1">
      <alignment horizontal="right" vertical="center" wrapText="1"/>
    </xf>
    <xf numFmtId="0" fontId="10" fillId="6" borderId="6" xfId="0" applyFont="1" applyFill="1" applyBorder="1" applyAlignment="1" applyProtection="1">
      <alignment horizontal="center" vertical="center"/>
    </xf>
    <xf numFmtId="0" fontId="10" fillId="6" borderId="7" xfId="0" applyFont="1" applyFill="1" applyBorder="1" applyAlignment="1" applyProtection="1">
      <alignment horizontal="center" vertical="center"/>
    </xf>
    <xf numFmtId="0" fontId="0" fillId="0" borderId="16" xfId="0" applyBorder="1" applyAlignment="1" applyProtection="1">
      <alignment horizontal="left"/>
    </xf>
    <xf numFmtId="0" fontId="0" fillId="0" borderId="17" xfId="0" applyBorder="1" applyAlignment="1" applyProtection="1">
      <alignment horizontal="left"/>
    </xf>
    <xf numFmtId="9" fontId="0" fillId="0" borderId="17" xfId="1" applyFont="1" applyBorder="1" applyAlignment="1" applyProtection="1">
      <alignment horizontal="center"/>
    </xf>
    <xf numFmtId="9" fontId="0" fillId="0" borderId="18" xfId="1" applyFont="1" applyBorder="1" applyAlignment="1" applyProtection="1">
      <alignment horizontal="center"/>
    </xf>
    <xf numFmtId="0" fontId="8" fillId="3" borderId="2" xfId="0" applyFont="1" applyFill="1" applyBorder="1" applyAlignment="1" applyProtection="1">
      <alignment horizontal="right"/>
    </xf>
    <xf numFmtId="0" fontId="8" fillId="3" borderId="8" xfId="0" applyFont="1" applyFill="1" applyBorder="1" applyAlignment="1" applyProtection="1">
      <alignment horizontal="right"/>
    </xf>
    <xf numFmtId="0" fontId="2" fillId="6" borderId="8" xfId="0" applyFont="1" applyFill="1" applyBorder="1" applyAlignment="1" applyProtection="1">
      <alignment horizontal="center"/>
    </xf>
    <xf numFmtId="0" fontId="0" fillId="0" borderId="13" xfId="0" applyBorder="1" applyAlignment="1" applyProtection="1">
      <alignment horizontal="left"/>
    </xf>
    <xf numFmtId="0" fontId="0" fillId="0" borderId="14" xfId="0" applyBorder="1" applyAlignment="1" applyProtection="1">
      <alignment horizontal="left"/>
    </xf>
    <xf numFmtId="9" fontId="0" fillId="0" borderId="14" xfId="1" applyFont="1" applyBorder="1" applyAlignment="1" applyProtection="1">
      <alignment horizontal="center"/>
    </xf>
    <xf numFmtId="9" fontId="0" fillId="0" borderId="15" xfId="1" applyFont="1" applyBorder="1" applyAlignment="1" applyProtection="1">
      <alignment horizontal="center"/>
    </xf>
    <xf numFmtId="0" fontId="8" fillId="2" borderId="6" xfId="0" applyFont="1" applyFill="1" applyBorder="1" applyAlignment="1" applyProtection="1">
      <alignment horizontal="right"/>
    </xf>
    <xf numFmtId="0" fontId="8" fillId="2" borderId="12" xfId="0" applyFont="1" applyFill="1" applyBorder="1" applyAlignment="1" applyProtection="1">
      <alignment horizontal="right"/>
    </xf>
    <xf numFmtId="0" fontId="0" fillId="0" borderId="19" xfId="0" applyBorder="1" applyAlignment="1" applyProtection="1">
      <alignment horizontal="left"/>
    </xf>
    <xf numFmtId="0" fontId="0" fillId="0" borderId="20" xfId="0" applyBorder="1" applyAlignment="1" applyProtection="1">
      <alignment horizontal="left"/>
    </xf>
    <xf numFmtId="9" fontId="0" fillId="0" borderId="20" xfId="1" applyFont="1" applyBorder="1" applyAlignment="1" applyProtection="1">
      <alignment horizontal="center"/>
    </xf>
    <xf numFmtId="9" fontId="0" fillId="0" borderId="21" xfId="1" applyFont="1" applyBorder="1" applyAlignment="1" applyProtection="1">
      <alignment horizontal="center"/>
    </xf>
    <xf numFmtId="9" fontId="0" fillId="6" borderId="2" xfId="0" applyNumberFormat="1" applyFill="1" applyBorder="1" applyAlignment="1" applyProtection="1">
      <alignment horizontal="center"/>
    </xf>
    <xf numFmtId="9" fontId="0" fillId="6" borderId="3" xfId="0" applyNumberFormat="1" applyFill="1" applyBorder="1" applyAlignment="1" applyProtection="1">
      <alignment horizontal="center"/>
    </xf>
    <xf numFmtId="0" fontId="8" fillId="10" borderId="4" xfId="0" applyFont="1" applyFill="1" applyBorder="1" applyAlignment="1" applyProtection="1">
      <alignment horizontal="center" vertical="top" wrapText="1"/>
    </xf>
    <xf numFmtId="0" fontId="8" fillId="10" borderId="9" xfId="0" applyFont="1" applyFill="1" applyBorder="1" applyAlignment="1" applyProtection="1">
      <alignment horizontal="center" vertical="top" wrapText="1"/>
    </xf>
    <xf numFmtId="0" fontId="8" fillId="10" borderId="5" xfId="0" applyFont="1" applyFill="1" applyBorder="1" applyAlignment="1" applyProtection="1">
      <alignment horizontal="center" vertical="top" wrapText="1"/>
    </xf>
    <xf numFmtId="0" fontId="8" fillId="10" borderId="10" xfId="0" applyFont="1" applyFill="1" applyBorder="1" applyAlignment="1" applyProtection="1">
      <alignment horizontal="center" vertical="top" wrapText="1"/>
    </xf>
    <xf numFmtId="0" fontId="8" fillId="10" borderId="0" xfId="0" applyFont="1" applyFill="1" applyBorder="1" applyAlignment="1" applyProtection="1">
      <alignment horizontal="center" vertical="top" wrapText="1"/>
    </xf>
    <xf numFmtId="0" fontId="8" fillId="10" borderId="11" xfId="0" applyFont="1" applyFill="1" applyBorder="1" applyAlignment="1" applyProtection="1">
      <alignment horizontal="center" vertical="top" wrapText="1"/>
    </xf>
    <xf numFmtId="0" fontId="17" fillId="10" borderId="6" xfId="2" applyFont="1" applyFill="1" applyBorder="1" applyAlignment="1" applyProtection="1">
      <alignment horizontal="center" vertical="top" wrapText="1"/>
    </xf>
    <xf numFmtId="0" fontId="17" fillId="10" borderId="12" xfId="2" applyFont="1" applyFill="1" applyBorder="1" applyAlignment="1" applyProtection="1">
      <alignment horizontal="center" vertical="top" wrapText="1"/>
    </xf>
    <xf numFmtId="0" fontId="17" fillId="10" borderId="7" xfId="2" applyFont="1" applyFill="1" applyBorder="1" applyAlignment="1" applyProtection="1">
      <alignment horizontal="center" vertical="top" wrapText="1"/>
    </xf>
    <xf numFmtId="9" fontId="0" fillId="0" borderId="20" xfId="1" applyFont="1" applyBorder="1" applyAlignment="1" applyProtection="1">
      <alignment horizontal="center"/>
      <protection locked="0"/>
    </xf>
    <xf numFmtId="9" fontId="0" fillId="0" borderId="21" xfId="1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9" fontId="0" fillId="0" borderId="14" xfId="1" applyFont="1" applyBorder="1" applyAlignment="1" applyProtection="1">
      <alignment horizontal="center"/>
      <protection locked="0"/>
    </xf>
    <xf numFmtId="9" fontId="0" fillId="0" borderId="15" xfId="1" applyFont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left"/>
      <protection locked="0"/>
    </xf>
    <xf numFmtId="0" fontId="0" fillId="0" borderId="17" xfId="0" applyBorder="1" applyAlignment="1" applyProtection="1">
      <alignment horizontal="left"/>
      <protection locked="0"/>
    </xf>
    <xf numFmtId="0" fontId="0" fillId="0" borderId="19" xfId="0" applyBorder="1" applyAlignment="1" applyProtection="1">
      <alignment horizontal="left"/>
      <protection locked="0"/>
    </xf>
    <xf numFmtId="0" fontId="0" fillId="0" borderId="20" xfId="0" applyBorder="1" applyAlignment="1" applyProtection="1">
      <alignment horizontal="left"/>
      <protection locked="0"/>
    </xf>
    <xf numFmtId="9" fontId="0" fillId="0" borderId="17" xfId="1" applyFont="1" applyBorder="1" applyAlignment="1" applyProtection="1">
      <alignment horizontal="center"/>
      <protection locked="0"/>
    </xf>
    <xf numFmtId="9" fontId="0" fillId="0" borderId="18" xfId="1" applyFont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horizontal="left" vertical="top" wrapText="1"/>
    </xf>
    <xf numFmtId="0" fontId="2" fillId="2" borderId="24" xfId="0" applyFont="1" applyFill="1" applyBorder="1" applyAlignment="1" applyProtection="1">
      <alignment horizontal="left" vertical="top" wrapText="1"/>
    </xf>
    <xf numFmtId="0" fontId="2" fillId="2" borderId="25" xfId="0" applyFont="1" applyFill="1" applyBorder="1" applyAlignment="1" applyProtection="1">
      <alignment horizontal="left" vertical="top" wrapText="1"/>
    </xf>
    <xf numFmtId="0" fontId="2" fillId="2" borderId="26" xfId="0" applyFont="1" applyFill="1" applyBorder="1" applyAlignment="1" applyProtection="1">
      <alignment horizontal="left" vertical="top" wrapText="1"/>
    </xf>
    <xf numFmtId="0" fontId="0" fillId="0" borderId="13" xfId="0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center"/>
    </xf>
    <xf numFmtId="0" fontId="3" fillId="0" borderId="0" xfId="0" applyFont="1" applyFill="1" applyAlignment="1" applyProtection="1">
      <alignment horizontal="center"/>
    </xf>
    <xf numFmtId="0" fontId="0" fillId="6" borderId="10" xfId="0" applyFill="1" applyBorder="1" applyAlignment="1" applyProtection="1">
      <alignment horizontal="left"/>
    </xf>
    <xf numFmtId="0" fontId="0" fillId="6" borderId="0" xfId="0" applyFill="1" applyBorder="1" applyAlignment="1" applyProtection="1">
      <alignment horizontal="left"/>
    </xf>
    <xf numFmtId="0" fontId="0" fillId="6" borderId="10" xfId="0" applyFont="1" applyFill="1" applyBorder="1" applyAlignment="1" applyProtection="1"/>
    <xf numFmtId="0" fontId="0" fillId="6" borderId="0" xfId="0" applyFont="1" applyFill="1" applyBorder="1" applyAlignment="1" applyProtection="1"/>
    <xf numFmtId="0" fontId="0" fillId="6" borderId="6" xfId="0" applyFill="1" applyBorder="1" applyAlignment="1" applyProtection="1">
      <alignment horizontal="left"/>
    </xf>
    <xf numFmtId="0" fontId="0" fillId="6" borderId="12" xfId="0" applyFill="1" applyBorder="1" applyAlignment="1" applyProtection="1">
      <alignment horizontal="left"/>
    </xf>
  </cellXfs>
  <cellStyles count="3">
    <cellStyle name="Lien hypertexte" xfId="2" builtinId="8"/>
    <cellStyle name="Normal" xfId="0" builtinId="0"/>
    <cellStyle name="Pourcentage" xfId="1" builtinId="5"/>
  </cellStyles>
  <dxfs count="26">
    <dxf>
      <font>
        <color theme="1"/>
      </font>
    </dxf>
    <dxf>
      <font>
        <color theme="1"/>
      </font>
    </dxf>
    <dxf>
      <font>
        <color auto="1"/>
      </font>
    </dxf>
    <dxf>
      <font>
        <color auto="1"/>
      </font>
    </dxf>
    <dxf>
      <font>
        <b/>
        <i val="0"/>
        <color theme="1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1"/>
      </font>
    </dxf>
    <dxf>
      <font>
        <color theme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theme="1"/>
      </font>
    </dxf>
    <dxf>
      <font>
        <color auto="1"/>
      </font>
    </dxf>
    <dxf>
      <font>
        <color theme="1"/>
      </font>
    </dxf>
    <dxf>
      <font>
        <color auto="1"/>
      </font>
    </dxf>
    <dxf>
      <font>
        <color auto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theme="1"/>
      </font>
    </dxf>
    <dxf>
      <font>
        <color auto="1"/>
      </font>
    </dxf>
    <dxf>
      <font>
        <color theme="1"/>
      </font>
    </dxf>
    <dxf>
      <font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Style="combo" dx="16" fmlaRange="Formules!$A$6:$A$9" noThreeD="1" sel="2" val="0"/>
</file>

<file path=xl/ctrlProps/ctrlProp10.xml><?xml version="1.0" encoding="utf-8"?>
<formControlPr xmlns="http://schemas.microsoft.com/office/spreadsheetml/2009/9/main" objectType="Drop" dropStyle="combo" dx="16" fmlaLink="$C$19" fmlaRange="Formules!$A$15:$A$19" noThreeD="1" sel="1" val="0"/>
</file>

<file path=xl/ctrlProps/ctrlProp11.xml><?xml version="1.0" encoding="utf-8"?>
<formControlPr xmlns="http://schemas.microsoft.com/office/spreadsheetml/2009/9/main" objectType="Drop" dropStyle="combo" dx="16" fmlaLink="$C$20" fmlaRange="Formules!$A$15:$A$19" noThreeD="1" sel="1" val="0"/>
</file>

<file path=xl/ctrlProps/ctrlProp12.xml><?xml version="1.0" encoding="utf-8"?>
<formControlPr xmlns="http://schemas.microsoft.com/office/spreadsheetml/2009/9/main" objectType="CheckBox" fmlaLink="$D$15" noThreeD="1"/>
</file>

<file path=xl/ctrlProps/ctrlProp13.xml><?xml version="1.0" encoding="utf-8"?>
<formControlPr xmlns="http://schemas.microsoft.com/office/spreadsheetml/2009/9/main" objectType="CheckBox" fmlaLink="$D$14" noThreeD="1"/>
</file>

<file path=xl/ctrlProps/ctrlProp14.xml><?xml version="1.0" encoding="utf-8"?>
<formControlPr xmlns="http://schemas.microsoft.com/office/spreadsheetml/2009/9/main" objectType="CheckBox" fmlaLink="$D$16" noThreeD="1"/>
</file>

<file path=xl/ctrlProps/ctrlProp15.xml><?xml version="1.0" encoding="utf-8"?>
<formControlPr xmlns="http://schemas.microsoft.com/office/spreadsheetml/2009/9/main" objectType="CheckBox" checked="Checked" fmlaLink="$D$17" noThreeD="1"/>
</file>

<file path=xl/ctrlProps/ctrlProp16.xml><?xml version="1.0" encoding="utf-8"?>
<formControlPr xmlns="http://schemas.microsoft.com/office/spreadsheetml/2009/9/main" objectType="CheckBox" fmlaLink="$D$18" noThreeD="1"/>
</file>

<file path=xl/ctrlProps/ctrlProp17.xml><?xml version="1.0" encoding="utf-8"?>
<formControlPr xmlns="http://schemas.microsoft.com/office/spreadsheetml/2009/9/main" objectType="CheckBox" fmlaLink="$D$19" noThreeD="1"/>
</file>

<file path=xl/ctrlProps/ctrlProp18.xml><?xml version="1.0" encoding="utf-8"?>
<formControlPr xmlns="http://schemas.microsoft.com/office/spreadsheetml/2009/9/main" objectType="CheckBox" fmlaLink="$D$20" noThreeD="1"/>
</file>

<file path=xl/ctrlProps/ctrlProp19.xml><?xml version="1.0" encoding="utf-8"?>
<formControlPr xmlns="http://schemas.microsoft.com/office/spreadsheetml/2009/9/main" objectType="Drop" dropStyle="combo" dx="16" fmlaLink="$C$40" fmlaRange="Formules!$A$15:$A$19" noThreeD="1" sel="4" val="0"/>
</file>

<file path=xl/ctrlProps/ctrlProp2.xml><?xml version="1.0" encoding="utf-8"?>
<formControlPr xmlns="http://schemas.microsoft.com/office/spreadsheetml/2009/9/main" objectType="Drop" dropStyle="combo" dx="16" fmlaRange="Formules!$A$6:$A$9" noThreeD="1" sel="3" val="0"/>
</file>

<file path=xl/ctrlProps/ctrlProp20.xml><?xml version="1.0" encoding="utf-8"?>
<formControlPr xmlns="http://schemas.microsoft.com/office/spreadsheetml/2009/9/main" objectType="CheckBox" checked="Checked" fmlaLink="$D$40" noThreeD="1"/>
</file>

<file path=xl/ctrlProps/ctrlProp21.xml><?xml version="1.0" encoding="utf-8"?>
<formControlPr xmlns="http://schemas.microsoft.com/office/spreadsheetml/2009/9/main" objectType="Drop" dropStyle="combo" dx="16" fmlaLink="$C$41" fmlaRange="Formules!$A$15:$A$19" noThreeD="1" sel="4" val="0"/>
</file>

<file path=xl/ctrlProps/ctrlProp22.xml><?xml version="1.0" encoding="utf-8"?>
<formControlPr xmlns="http://schemas.microsoft.com/office/spreadsheetml/2009/9/main" objectType="Drop" dropStyle="combo" dx="16" fmlaLink="$C$42" fmlaRange="Formules!$A$15:$A$19" noThreeD="1" sel="4" val="0"/>
</file>

<file path=xl/ctrlProps/ctrlProp23.xml><?xml version="1.0" encoding="utf-8"?>
<formControlPr xmlns="http://schemas.microsoft.com/office/spreadsheetml/2009/9/main" objectType="Drop" dropStyle="combo" dx="16" fmlaLink="$C$43" fmlaRange="Formules!$A$15:$A$19" noThreeD="1" sel="1" val="0"/>
</file>

<file path=xl/ctrlProps/ctrlProp24.xml><?xml version="1.0" encoding="utf-8"?>
<formControlPr xmlns="http://schemas.microsoft.com/office/spreadsheetml/2009/9/main" objectType="Drop" dropStyle="combo" dx="16" fmlaLink="$C$44" fmlaRange="Formules!$A$15:$A$19" noThreeD="1" sel="1" val="0"/>
</file>

<file path=xl/ctrlProps/ctrlProp25.xml><?xml version="1.0" encoding="utf-8"?>
<formControlPr xmlns="http://schemas.microsoft.com/office/spreadsheetml/2009/9/main" objectType="Drop" dropStyle="combo" dx="16" fmlaLink="$C$45" fmlaRange="Formules!$A$15:$A$19" noThreeD="1" sel="1" val="0"/>
</file>

<file path=xl/ctrlProps/ctrlProp26.xml><?xml version="1.0" encoding="utf-8"?>
<formControlPr xmlns="http://schemas.microsoft.com/office/spreadsheetml/2009/9/main" objectType="Drop" dropStyle="combo" dx="16" fmlaLink="$C$46" fmlaRange="Formules!$A$15:$A$19" noThreeD="1" sel="1" val="0"/>
</file>

<file path=xl/ctrlProps/ctrlProp27.xml><?xml version="1.0" encoding="utf-8"?>
<formControlPr xmlns="http://schemas.microsoft.com/office/spreadsheetml/2009/9/main" objectType="Drop" dropStyle="combo" dx="16" fmlaLink="$C$47" fmlaRange="Formules!$A$15:$A$19" noThreeD="1" sel="1" val="0"/>
</file>

<file path=xl/ctrlProps/ctrlProp28.xml><?xml version="1.0" encoding="utf-8"?>
<formControlPr xmlns="http://schemas.microsoft.com/office/spreadsheetml/2009/9/main" objectType="CheckBox" fmlaLink="$D$41" noThreeD="1"/>
</file>

<file path=xl/ctrlProps/ctrlProp29.xml><?xml version="1.0" encoding="utf-8"?>
<formControlPr xmlns="http://schemas.microsoft.com/office/spreadsheetml/2009/9/main" objectType="CheckBox" fmlaLink="$D$42" noThreeD="1"/>
</file>

<file path=xl/ctrlProps/ctrlProp3.xml><?xml version="1.0" encoding="utf-8"?>
<formControlPr xmlns="http://schemas.microsoft.com/office/spreadsheetml/2009/9/main" objectType="Drop" dropStyle="combo" dx="16" fmlaLink="$C$13" fmlaRange="Formules!$A$15:$A$19" noThreeD="1" sel="2" val="0"/>
</file>

<file path=xl/ctrlProps/ctrlProp30.xml><?xml version="1.0" encoding="utf-8"?>
<formControlPr xmlns="http://schemas.microsoft.com/office/spreadsheetml/2009/9/main" objectType="CheckBox" fmlaLink="$D$43" noThreeD="1"/>
</file>

<file path=xl/ctrlProps/ctrlProp31.xml><?xml version="1.0" encoding="utf-8"?>
<formControlPr xmlns="http://schemas.microsoft.com/office/spreadsheetml/2009/9/main" objectType="CheckBox" fmlaLink="$D$44" noThreeD="1"/>
</file>

<file path=xl/ctrlProps/ctrlProp32.xml><?xml version="1.0" encoding="utf-8"?>
<formControlPr xmlns="http://schemas.microsoft.com/office/spreadsheetml/2009/9/main" objectType="CheckBox" fmlaLink="$D$45" noThreeD="1"/>
</file>

<file path=xl/ctrlProps/ctrlProp33.xml><?xml version="1.0" encoding="utf-8"?>
<formControlPr xmlns="http://schemas.microsoft.com/office/spreadsheetml/2009/9/main" objectType="CheckBox" fmlaLink="$D$46" noThreeD="1"/>
</file>

<file path=xl/ctrlProps/ctrlProp34.xml><?xml version="1.0" encoding="utf-8"?>
<formControlPr xmlns="http://schemas.microsoft.com/office/spreadsheetml/2009/9/main" objectType="CheckBox" fmlaLink="$D$47" noThreeD="1"/>
</file>

<file path=xl/ctrlProps/ctrlProp35.xml><?xml version="1.0" encoding="utf-8"?>
<formControlPr xmlns="http://schemas.microsoft.com/office/spreadsheetml/2009/9/main" objectType="Drop" dropStyle="combo" dx="16" fmlaRange="Formules!$A$6:$A$9" noThreeD="1" sel="3" val="0"/>
</file>

<file path=xl/ctrlProps/ctrlProp36.xml><?xml version="1.0" encoding="utf-8"?>
<formControlPr xmlns="http://schemas.microsoft.com/office/spreadsheetml/2009/9/main" objectType="Drop" dropStyle="combo" dx="16" fmlaRange="Formules!$A$6:$A$9" noThreeD="1" sel="4" val="0"/>
</file>

<file path=xl/ctrlProps/ctrlProp37.xml><?xml version="1.0" encoding="utf-8"?>
<formControlPr xmlns="http://schemas.microsoft.com/office/spreadsheetml/2009/9/main" objectType="Drop" dropStyle="combo" dx="16" fmlaLink="$C$13" fmlaRange="Formules!$A$15:$A$19" noThreeD="1" sel="1" val="0"/>
</file>

<file path=xl/ctrlProps/ctrlProp38.xml><?xml version="1.0" encoding="utf-8"?>
<formControlPr xmlns="http://schemas.microsoft.com/office/spreadsheetml/2009/9/main" objectType="CheckBox" fmlaLink="$D$13" noThreeD="1"/>
</file>

<file path=xl/ctrlProps/ctrlProp39.xml><?xml version="1.0" encoding="utf-8"?>
<formControlPr xmlns="http://schemas.microsoft.com/office/spreadsheetml/2009/9/main" objectType="Drop" dropStyle="combo" dx="16" fmlaLink="$C$14" fmlaRange="Formules!$A$15:$A$19" noThreeD="1" sel="1" val="0"/>
</file>

<file path=xl/ctrlProps/ctrlProp4.xml><?xml version="1.0" encoding="utf-8"?>
<formControlPr xmlns="http://schemas.microsoft.com/office/spreadsheetml/2009/9/main" objectType="CheckBox" checked="Checked" fmlaLink="$D$13" noThreeD="1"/>
</file>

<file path=xl/ctrlProps/ctrlProp40.xml><?xml version="1.0" encoding="utf-8"?>
<formControlPr xmlns="http://schemas.microsoft.com/office/spreadsheetml/2009/9/main" objectType="Drop" dropStyle="combo" dx="16" fmlaLink="$C$15" fmlaRange="Formules!$A$15:$A$19" noThreeD="1" sel="1" val="0"/>
</file>

<file path=xl/ctrlProps/ctrlProp41.xml><?xml version="1.0" encoding="utf-8"?>
<formControlPr xmlns="http://schemas.microsoft.com/office/spreadsheetml/2009/9/main" objectType="Drop" dropStyle="combo" dx="16" fmlaLink="$C$16" fmlaRange="Formules!$A$15:$A$19" noThreeD="1" sel="1" val="0"/>
</file>

<file path=xl/ctrlProps/ctrlProp42.xml><?xml version="1.0" encoding="utf-8"?>
<formControlPr xmlns="http://schemas.microsoft.com/office/spreadsheetml/2009/9/main" objectType="Drop" dropStyle="combo" dx="16" fmlaLink="$C$17" fmlaRange="Formules!$A$15:$A$19" noThreeD="1" sel="1" val="0"/>
</file>

<file path=xl/ctrlProps/ctrlProp43.xml><?xml version="1.0" encoding="utf-8"?>
<formControlPr xmlns="http://schemas.microsoft.com/office/spreadsheetml/2009/9/main" objectType="Drop" dropStyle="combo" dx="16" fmlaLink="$C$18" fmlaRange="Formules!$A$15:$A$19" noThreeD="1" sel="1" val="0"/>
</file>

<file path=xl/ctrlProps/ctrlProp44.xml><?xml version="1.0" encoding="utf-8"?>
<formControlPr xmlns="http://schemas.microsoft.com/office/spreadsheetml/2009/9/main" objectType="Drop" dropStyle="combo" dx="16" fmlaLink="$C$19" fmlaRange="Formules!$A$15:$A$19" noThreeD="1" sel="1" val="0"/>
</file>

<file path=xl/ctrlProps/ctrlProp45.xml><?xml version="1.0" encoding="utf-8"?>
<formControlPr xmlns="http://schemas.microsoft.com/office/spreadsheetml/2009/9/main" objectType="Drop" dropStyle="combo" dx="16" fmlaLink="$C$20" fmlaRange="Formules!$A$15:$A$19" noThreeD="1" sel="1" val="0"/>
</file>

<file path=xl/ctrlProps/ctrlProp46.xml><?xml version="1.0" encoding="utf-8"?>
<formControlPr xmlns="http://schemas.microsoft.com/office/spreadsheetml/2009/9/main" objectType="CheckBox" fmlaLink="$D$15" noThreeD="1"/>
</file>

<file path=xl/ctrlProps/ctrlProp47.xml><?xml version="1.0" encoding="utf-8"?>
<formControlPr xmlns="http://schemas.microsoft.com/office/spreadsheetml/2009/9/main" objectType="CheckBox" fmlaLink="$D$14" noThreeD="1"/>
</file>

<file path=xl/ctrlProps/ctrlProp48.xml><?xml version="1.0" encoding="utf-8"?>
<formControlPr xmlns="http://schemas.microsoft.com/office/spreadsheetml/2009/9/main" objectType="CheckBox" fmlaLink="$D$16" noThreeD="1"/>
</file>

<file path=xl/ctrlProps/ctrlProp49.xml><?xml version="1.0" encoding="utf-8"?>
<formControlPr xmlns="http://schemas.microsoft.com/office/spreadsheetml/2009/9/main" objectType="CheckBox" fmlaLink="$D$17" noThreeD="1"/>
</file>

<file path=xl/ctrlProps/ctrlProp5.xml><?xml version="1.0" encoding="utf-8"?>
<formControlPr xmlns="http://schemas.microsoft.com/office/spreadsheetml/2009/9/main" objectType="Drop" dropStyle="combo" dx="16" fmlaLink="$C$14" fmlaRange="Formules!$A$15:$A$19" noThreeD="1" sel="2" val="0"/>
</file>

<file path=xl/ctrlProps/ctrlProp50.xml><?xml version="1.0" encoding="utf-8"?>
<formControlPr xmlns="http://schemas.microsoft.com/office/spreadsheetml/2009/9/main" objectType="CheckBox" fmlaLink="$D$18" noThreeD="1"/>
</file>

<file path=xl/ctrlProps/ctrlProp51.xml><?xml version="1.0" encoding="utf-8"?>
<formControlPr xmlns="http://schemas.microsoft.com/office/spreadsheetml/2009/9/main" objectType="CheckBox" fmlaLink="$D$19" noThreeD="1"/>
</file>

<file path=xl/ctrlProps/ctrlProp52.xml><?xml version="1.0" encoding="utf-8"?>
<formControlPr xmlns="http://schemas.microsoft.com/office/spreadsheetml/2009/9/main" objectType="CheckBox" fmlaLink="$D$20" noThreeD="1"/>
</file>

<file path=xl/ctrlProps/ctrlProp53.xml><?xml version="1.0" encoding="utf-8"?>
<formControlPr xmlns="http://schemas.microsoft.com/office/spreadsheetml/2009/9/main" objectType="Drop" dropStyle="combo" dx="16" fmlaLink="$C$49" fmlaRange="Formules!$A$15:$A$19" noThreeD="1" sel="1" val="0"/>
</file>

<file path=xl/ctrlProps/ctrlProp54.xml><?xml version="1.0" encoding="utf-8"?>
<formControlPr xmlns="http://schemas.microsoft.com/office/spreadsheetml/2009/9/main" objectType="CheckBox" fmlaLink="$D$49" noThreeD="1"/>
</file>

<file path=xl/ctrlProps/ctrlProp55.xml><?xml version="1.0" encoding="utf-8"?>
<formControlPr xmlns="http://schemas.microsoft.com/office/spreadsheetml/2009/9/main" objectType="Drop" dropStyle="combo" dx="16" fmlaLink="$C$50" fmlaRange="Formules!$A$15:$A$19" noThreeD="1" sel="1" val="0"/>
</file>

<file path=xl/ctrlProps/ctrlProp56.xml><?xml version="1.0" encoding="utf-8"?>
<formControlPr xmlns="http://schemas.microsoft.com/office/spreadsheetml/2009/9/main" objectType="Drop" dropStyle="combo" dx="16" fmlaLink="$C$51" fmlaRange="Formules!$A$15:$A$19" noThreeD="1" sel="1" val="0"/>
</file>

<file path=xl/ctrlProps/ctrlProp57.xml><?xml version="1.0" encoding="utf-8"?>
<formControlPr xmlns="http://schemas.microsoft.com/office/spreadsheetml/2009/9/main" objectType="Drop" dropStyle="combo" dx="16" fmlaLink="$C$52" fmlaRange="Formules!$A$15:$A$19" noThreeD="1" sel="1" val="0"/>
</file>

<file path=xl/ctrlProps/ctrlProp58.xml><?xml version="1.0" encoding="utf-8"?>
<formControlPr xmlns="http://schemas.microsoft.com/office/spreadsheetml/2009/9/main" objectType="Drop" dropStyle="combo" dx="16" fmlaLink="$C$53" fmlaRange="Formules!$A$15:$A$19" noThreeD="1" sel="1" val="0"/>
</file>

<file path=xl/ctrlProps/ctrlProp59.xml><?xml version="1.0" encoding="utf-8"?>
<formControlPr xmlns="http://schemas.microsoft.com/office/spreadsheetml/2009/9/main" objectType="Drop" dropStyle="combo" dx="16" fmlaLink="$C$54" fmlaRange="Formules!$A$15:$A$19" noThreeD="1" sel="0" val="0"/>
</file>

<file path=xl/ctrlProps/ctrlProp6.xml><?xml version="1.0" encoding="utf-8"?>
<formControlPr xmlns="http://schemas.microsoft.com/office/spreadsheetml/2009/9/main" objectType="Drop" dropStyle="combo" dx="16" fmlaLink="$C$15" fmlaRange="Formules!$A$15:$A$19" noThreeD="1" sel="2" val="0"/>
</file>

<file path=xl/ctrlProps/ctrlProp60.xml><?xml version="1.0" encoding="utf-8"?>
<formControlPr xmlns="http://schemas.microsoft.com/office/spreadsheetml/2009/9/main" objectType="Drop" dropStyle="combo" dx="16" fmlaLink="$C$55" fmlaRange="Formules!$A$15:$A$19" noThreeD="1" sel="0" val="0"/>
</file>

<file path=xl/ctrlProps/ctrlProp61.xml><?xml version="1.0" encoding="utf-8"?>
<formControlPr xmlns="http://schemas.microsoft.com/office/spreadsheetml/2009/9/main" objectType="Drop" dropStyle="combo" dx="16" fmlaLink="$C$56" fmlaRange="Formules!$A$15:$A$19" noThreeD="1" sel="0" val="0"/>
</file>

<file path=xl/ctrlProps/ctrlProp62.xml><?xml version="1.0" encoding="utf-8"?>
<formControlPr xmlns="http://schemas.microsoft.com/office/spreadsheetml/2009/9/main" objectType="CheckBox" fmlaLink="$D$50" noThreeD="1"/>
</file>

<file path=xl/ctrlProps/ctrlProp63.xml><?xml version="1.0" encoding="utf-8"?>
<formControlPr xmlns="http://schemas.microsoft.com/office/spreadsheetml/2009/9/main" objectType="CheckBox" fmlaLink="$D$51" noThreeD="1"/>
</file>

<file path=xl/ctrlProps/ctrlProp64.xml><?xml version="1.0" encoding="utf-8"?>
<formControlPr xmlns="http://schemas.microsoft.com/office/spreadsheetml/2009/9/main" objectType="CheckBox" fmlaLink="$D$52" noThreeD="1"/>
</file>

<file path=xl/ctrlProps/ctrlProp65.xml><?xml version="1.0" encoding="utf-8"?>
<formControlPr xmlns="http://schemas.microsoft.com/office/spreadsheetml/2009/9/main" objectType="CheckBox" fmlaLink="$D$53" noThreeD="1"/>
</file>

<file path=xl/ctrlProps/ctrlProp66.xml><?xml version="1.0" encoding="utf-8"?>
<formControlPr xmlns="http://schemas.microsoft.com/office/spreadsheetml/2009/9/main" objectType="CheckBox" fmlaLink="$D$54" noThreeD="1"/>
</file>

<file path=xl/ctrlProps/ctrlProp67.xml><?xml version="1.0" encoding="utf-8"?>
<formControlPr xmlns="http://schemas.microsoft.com/office/spreadsheetml/2009/9/main" objectType="CheckBox" fmlaLink="$D$55" noThreeD="1"/>
</file>

<file path=xl/ctrlProps/ctrlProp68.xml><?xml version="1.0" encoding="utf-8"?>
<formControlPr xmlns="http://schemas.microsoft.com/office/spreadsheetml/2009/9/main" objectType="CheckBox" fmlaLink="$D$56" noThreeD="1"/>
</file>

<file path=xl/ctrlProps/ctrlProp69.xml><?xml version="1.0" encoding="utf-8"?>
<formControlPr xmlns="http://schemas.microsoft.com/office/spreadsheetml/2009/9/main" objectType="CheckBox" fmlaLink="$G$6" noThreeD="1"/>
</file>

<file path=xl/ctrlProps/ctrlProp7.xml><?xml version="1.0" encoding="utf-8"?>
<formControlPr xmlns="http://schemas.microsoft.com/office/spreadsheetml/2009/9/main" objectType="Drop" dropStyle="combo" dx="16" fmlaLink="$C$16" fmlaRange="Formules!$A$15:$A$19" noThreeD="1" sel="1" val="0"/>
</file>

<file path=xl/ctrlProps/ctrlProp8.xml><?xml version="1.0" encoding="utf-8"?>
<formControlPr xmlns="http://schemas.microsoft.com/office/spreadsheetml/2009/9/main" objectType="Drop" dropStyle="combo" dx="16" fmlaLink="$C$17" fmlaRange="Formules!$A$15:$A$19" noThreeD="1" sel="2" val="0"/>
</file>

<file path=xl/ctrlProps/ctrlProp9.xml><?xml version="1.0" encoding="utf-8"?>
<formControlPr xmlns="http://schemas.microsoft.com/office/spreadsheetml/2009/9/main" objectType="Drop" dropStyle="combo" dx="16" fmlaLink="$C$18" fmlaRange="Formules!$A$15:$A$19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235404</xdr:colOff>
      <xdr:row>3</xdr:row>
      <xdr:rowOff>133560</xdr:rowOff>
    </xdr:to>
    <xdr:pic>
      <xdr:nvPicPr>
        <xdr:cNvPr id="37" name="Imag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0"/>
          <a:ext cx="1159329" cy="70506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8</xdr:row>
          <xdr:rowOff>38100</xdr:rowOff>
        </xdr:from>
        <xdr:to>
          <xdr:col>4</xdr:col>
          <xdr:colOff>906780</xdr:colOff>
          <xdr:row>9</xdr:row>
          <xdr:rowOff>38100</xdr:rowOff>
        </xdr:to>
        <xdr:sp macro="" textlink="">
          <xdr:nvSpPr>
            <xdr:cNvPr id="6182" name="Drop Down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0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35</xdr:row>
          <xdr:rowOff>38100</xdr:rowOff>
        </xdr:from>
        <xdr:to>
          <xdr:col>4</xdr:col>
          <xdr:colOff>906780</xdr:colOff>
          <xdr:row>36</xdr:row>
          <xdr:rowOff>38100</xdr:rowOff>
        </xdr:to>
        <xdr:sp macro="" textlink="">
          <xdr:nvSpPr>
            <xdr:cNvPr id="6183" name="Drop Down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0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</xdr:row>
          <xdr:rowOff>7620</xdr:rowOff>
        </xdr:from>
        <xdr:to>
          <xdr:col>2</xdr:col>
          <xdr:colOff>1135380</xdr:colOff>
          <xdr:row>13</xdr:row>
          <xdr:rowOff>7620</xdr:rowOff>
        </xdr:to>
        <xdr:sp macro="" textlink="">
          <xdr:nvSpPr>
            <xdr:cNvPr id="6184" name="Drop Down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0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403860</xdr:colOff>
          <xdr:row>11</xdr:row>
          <xdr:rowOff>182880</xdr:rowOff>
        </xdr:from>
        <xdr:to>
          <xdr:col>3</xdr:col>
          <xdr:colOff>708660</xdr:colOff>
          <xdr:row>13</xdr:row>
          <xdr:rowOff>22860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0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</xdr:row>
          <xdr:rowOff>7620</xdr:rowOff>
        </xdr:from>
        <xdr:to>
          <xdr:col>2</xdr:col>
          <xdr:colOff>1135380</xdr:colOff>
          <xdr:row>14</xdr:row>
          <xdr:rowOff>7620</xdr:rowOff>
        </xdr:to>
        <xdr:sp macro="" textlink="">
          <xdr:nvSpPr>
            <xdr:cNvPr id="6186" name="Drop Down 4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0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14</xdr:row>
          <xdr:rowOff>7620</xdr:rowOff>
        </xdr:from>
        <xdr:to>
          <xdr:col>2</xdr:col>
          <xdr:colOff>1135380</xdr:colOff>
          <xdr:row>15</xdr:row>
          <xdr:rowOff>7620</xdr:rowOff>
        </xdr:to>
        <xdr:sp macro="" textlink="">
          <xdr:nvSpPr>
            <xdr:cNvPr id="6187" name="Drop Down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0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</xdr:row>
          <xdr:rowOff>7620</xdr:rowOff>
        </xdr:from>
        <xdr:to>
          <xdr:col>2</xdr:col>
          <xdr:colOff>1135380</xdr:colOff>
          <xdr:row>16</xdr:row>
          <xdr:rowOff>7620</xdr:rowOff>
        </xdr:to>
        <xdr:sp macro="" textlink="">
          <xdr:nvSpPr>
            <xdr:cNvPr id="6188" name="Drop Down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0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</xdr:row>
          <xdr:rowOff>7620</xdr:rowOff>
        </xdr:from>
        <xdr:to>
          <xdr:col>2</xdr:col>
          <xdr:colOff>1135380</xdr:colOff>
          <xdr:row>17</xdr:row>
          <xdr:rowOff>7620</xdr:rowOff>
        </xdr:to>
        <xdr:sp macro="" textlink="">
          <xdr:nvSpPr>
            <xdr:cNvPr id="6189" name="Drop Down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0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</xdr:row>
          <xdr:rowOff>7620</xdr:rowOff>
        </xdr:from>
        <xdr:to>
          <xdr:col>2</xdr:col>
          <xdr:colOff>1135380</xdr:colOff>
          <xdr:row>18</xdr:row>
          <xdr:rowOff>7620</xdr:rowOff>
        </xdr:to>
        <xdr:sp macro="" textlink="">
          <xdr:nvSpPr>
            <xdr:cNvPr id="6190" name="Drop Down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0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18</xdr:row>
          <xdr:rowOff>7620</xdr:rowOff>
        </xdr:from>
        <xdr:to>
          <xdr:col>2</xdr:col>
          <xdr:colOff>1135380</xdr:colOff>
          <xdr:row>19</xdr:row>
          <xdr:rowOff>7620</xdr:rowOff>
        </xdr:to>
        <xdr:sp macro="" textlink="">
          <xdr:nvSpPr>
            <xdr:cNvPr id="6191" name="Drop Down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0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18</xdr:row>
          <xdr:rowOff>182880</xdr:rowOff>
        </xdr:from>
        <xdr:to>
          <xdr:col>2</xdr:col>
          <xdr:colOff>1135380</xdr:colOff>
          <xdr:row>19</xdr:row>
          <xdr:rowOff>182880</xdr:rowOff>
        </xdr:to>
        <xdr:sp macro="" textlink="">
          <xdr:nvSpPr>
            <xdr:cNvPr id="6192" name="Drop Down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0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403860</xdr:colOff>
          <xdr:row>13</xdr:row>
          <xdr:rowOff>182880</xdr:rowOff>
        </xdr:from>
        <xdr:to>
          <xdr:col>3</xdr:col>
          <xdr:colOff>708660</xdr:colOff>
          <xdr:row>15</xdr:row>
          <xdr:rowOff>22860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id="{00000000-0008-0000-0000-00003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403860</xdr:colOff>
          <xdr:row>12</xdr:row>
          <xdr:rowOff>182880</xdr:rowOff>
        </xdr:from>
        <xdr:to>
          <xdr:col>3</xdr:col>
          <xdr:colOff>708660</xdr:colOff>
          <xdr:row>14</xdr:row>
          <xdr:rowOff>22860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0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403860</xdr:colOff>
          <xdr:row>14</xdr:row>
          <xdr:rowOff>182880</xdr:rowOff>
        </xdr:from>
        <xdr:to>
          <xdr:col>3</xdr:col>
          <xdr:colOff>708660</xdr:colOff>
          <xdr:row>16</xdr:row>
          <xdr:rowOff>22860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  <a:ext uri="{FF2B5EF4-FFF2-40B4-BE49-F238E27FC236}">
                  <a16:creationId xmlns:a16="http://schemas.microsoft.com/office/drawing/2014/main" id="{00000000-0008-0000-0000-00003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403860</xdr:colOff>
          <xdr:row>15</xdr:row>
          <xdr:rowOff>190500</xdr:rowOff>
        </xdr:from>
        <xdr:to>
          <xdr:col>3</xdr:col>
          <xdr:colOff>708660</xdr:colOff>
          <xdr:row>17</xdr:row>
          <xdr:rowOff>30480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  <a:ext uri="{FF2B5EF4-FFF2-40B4-BE49-F238E27FC236}">
                  <a16:creationId xmlns:a16="http://schemas.microsoft.com/office/drawing/2014/main" id="{00000000-0008-0000-0000-00003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16</xdr:row>
          <xdr:rowOff>182880</xdr:rowOff>
        </xdr:from>
        <xdr:to>
          <xdr:col>3</xdr:col>
          <xdr:colOff>693420</xdr:colOff>
          <xdr:row>18</xdr:row>
          <xdr:rowOff>22860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0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17</xdr:row>
          <xdr:rowOff>182880</xdr:rowOff>
        </xdr:from>
        <xdr:to>
          <xdr:col>3</xdr:col>
          <xdr:colOff>693420</xdr:colOff>
          <xdr:row>19</xdr:row>
          <xdr:rowOff>22860</xdr:rowOff>
        </xdr:to>
        <xdr:sp macro="" textlink="">
          <xdr:nvSpPr>
            <xdr:cNvPr id="6198" name="Check Box 54" hidden="1">
              <a:extLst>
                <a:ext uri="{63B3BB69-23CF-44E3-9099-C40C66FF867C}">
                  <a14:compatExt spid="_x0000_s6198"/>
                </a:ext>
                <a:ext uri="{FF2B5EF4-FFF2-40B4-BE49-F238E27FC236}">
                  <a16:creationId xmlns:a16="http://schemas.microsoft.com/office/drawing/2014/main" id="{00000000-0008-0000-0000-00003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18</xdr:row>
          <xdr:rowOff>182880</xdr:rowOff>
        </xdr:from>
        <xdr:to>
          <xdr:col>3</xdr:col>
          <xdr:colOff>693420</xdr:colOff>
          <xdr:row>20</xdr:row>
          <xdr:rowOff>22860</xdr:rowOff>
        </xdr:to>
        <xdr:sp macro="" textlink="">
          <xdr:nvSpPr>
            <xdr:cNvPr id="6199" name="Check Box 55" hidden="1">
              <a:extLst>
                <a:ext uri="{63B3BB69-23CF-44E3-9099-C40C66FF867C}">
                  <a14:compatExt spid="_x0000_s6199"/>
                </a:ext>
                <a:ext uri="{FF2B5EF4-FFF2-40B4-BE49-F238E27FC236}">
                  <a16:creationId xmlns:a16="http://schemas.microsoft.com/office/drawing/2014/main" id="{00000000-0008-0000-0000-00003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39</xdr:row>
          <xdr:rowOff>7620</xdr:rowOff>
        </xdr:from>
        <xdr:to>
          <xdr:col>2</xdr:col>
          <xdr:colOff>1135380</xdr:colOff>
          <xdr:row>40</xdr:row>
          <xdr:rowOff>7620</xdr:rowOff>
        </xdr:to>
        <xdr:sp macro="" textlink="">
          <xdr:nvSpPr>
            <xdr:cNvPr id="6200" name="Drop Down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0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365760</xdr:colOff>
          <xdr:row>38</xdr:row>
          <xdr:rowOff>182880</xdr:rowOff>
        </xdr:from>
        <xdr:to>
          <xdr:col>3</xdr:col>
          <xdr:colOff>670560</xdr:colOff>
          <xdr:row>40</xdr:row>
          <xdr:rowOff>22860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0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40</xdr:row>
          <xdr:rowOff>7620</xdr:rowOff>
        </xdr:from>
        <xdr:to>
          <xdr:col>2</xdr:col>
          <xdr:colOff>1135380</xdr:colOff>
          <xdr:row>41</xdr:row>
          <xdr:rowOff>7620</xdr:rowOff>
        </xdr:to>
        <xdr:sp macro="" textlink="">
          <xdr:nvSpPr>
            <xdr:cNvPr id="6202" name="Drop Down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0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41</xdr:row>
          <xdr:rowOff>7620</xdr:rowOff>
        </xdr:from>
        <xdr:to>
          <xdr:col>2</xdr:col>
          <xdr:colOff>1135380</xdr:colOff>
          <xdr:row>42</xdr:row>
          <xdr:rowOff>7620</xdr:rowOff>
        </xdr:to>
        <xdr:sp macro="" textlink="">
          <xdr:nvSpPr>
            <xdr:cNvPr id="6203" name="Drop Down 59" hidden="1">
              <a:extLst>
                <a:ext uri="{63B3BB69-23CF-44E3-9099-C40C66FF867C}">
                  <a14:compatExt spid="_x0000_s6203"/>
                </a:ext>
                <a:ext uri="{FF2B5EF4-FFF2-40B4-BE49-F238E27FC236}">
                  <a16:creationId xmlns:a16="http://schemas.microsoft.com/office/drawing/2014/main" id="{00000000-0008-0000-0000-00003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42</xdr:row>
          <xdr:rowOff>7620</xdr:rowOff>
        </xdr:from>
        <xdr:to>
          <xdr:col>2</xdr:col>
          <xdr:colOff>1135380</xdr:colOff>
          <xdr:row>43</xdr:row>
          <xdr:rowOff>7620</xdr:rowOff>
        </xdr:to>
        <xdr:sp macro="" textlink="">
          <xdr:nvSpPr>
            <xdr:cNvPr id="6204" name="Drop Down 60" hidden="1">
              <a:extLst>
                <a:ext uri="{63B3BB69-23CF-44E3-9099-C40C66FF867C}">
                  <a14:compatExt spid="_x0000_s6204"/>
                </a:ext>
                <a:ext uri="{FF2B5EF4-FFF2-40B4-BE49-F238E27FC236}">
                  <a16:creationId xmlns:a16="http://schemas.microsoft.com/office/drawing/2014/main" id="{00000000-0008-0000-0000-00003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43</xdr:row>
          <xdr:rowOff>7620</xdr:rowOff>
        </xdr:from>
        <xdr:to>
          <xdr:col>2</xdr:col>
          <xdr:colOff>1135380</xdr:colOff>
          <xdr:row>44</xdr:row>
          <xdr:rowOff>7620</xdr:rowOff>
        </xdr:to>
        <xdr:sp macro="" textlink="">
          <xdr:nvSpPr>
            <xdr:cNvPr id="6205" name="Drop Down 61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0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44</xdr:row>
          <xdr:rowOff>7620</xdr:rowOff>
        </xdr:from>
        <xdr:to>
          <xdr:col>2</xdr:col>
          <xdr:colOff>1135380</xdr:colOff>
          <xdr:row>45</xdr:row>
          <xdr:rowOff>7620</xdr:rowOff>
        </xdr:to>
        <xdr:sp macro="" textlink="">
          <xdr:nvSpPr>
            <xdr:cNvPr id="6206" name="Drop Down 62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0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45</xdr:row>
          <xdr:rowOff>7620</xdr:rowOff>
        </xdr:from>
        <xdr:to>
          <xdr:col>2</xdr:col>
          <xdr:colOff>1135380</xdr:colOff>
          <xdr:row>46</xdr:row>
          <xdr:rowOff>7620</xdr:rowOff>
        </xdr:to>
        <xdr:sp macro="" textlink="">
          <xdr:nvSpPr>
            <xdr:cNvPr id="6207" name="Drop Down 63" hidden="1">
              <a:extLst>
                <a:ext uri="{63B3BB69-23CF-44E3-9099-C40C66FF867C}">
                  <a14:compatExt spid="_x0000_s6207"/>
                </a:ext>
                <a:ext uri="{FF2B5EF4-FFF2-40B4-BE49-F238E27FC236}">
                  <a16:creationId xmlns:a16="http://schemas.microsoft.com/office/drawing/2014/main" id="{00000000-0008-0000-0000-00003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45</xdr:row>
          <xdr:rowOff>182880</xdr:rowOff>
        </xdr:from>
        <xdr:to>
          <xdr:col>2</xdr:col>
          <xdr:colOff>1135380</xdr:colOff>
          <xdr:row>46</xdr:row>
          <xdr:rowOff>182880</xdr:rowOff>
        </xdr:to>
        <xdr:sp macro="" textlink="">
          <xdr:nvSpPr>
            <xdr:cNvPr id="6208" name="Drop Down 64" hidden="1">
              <a:extLst>
                <a:ext uri="{63B3BB69-23CF-44E3-9099-C40C66FF867C}">
                  <a14:compatExt spid="_x0000_s6208"/>
                </a:ext>
                <a:ext uri="{FF2B5EF4-FFF2-40B4-BE49-F238E27FC236}">
                  <a16:creationId xmlns:a16="http://schemas.microsoft.com/office/drawing/2014/main" id="{00000000-0008-0000-0000-00004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365760</xdr:colOff>
          <xdr:row>39</xdr:row>
          <xdr:rowOff>182880</xdr:rowOff>
        </xdr:from>
        <xdr:to>
          <xdr:col>3</xdr:col>
          <xdr:colOff>670560</xdr:colOff>
          <xdr:row>41</xdr:row>
          <xdr:rowOff>22860</xdr:rowOff>
        </xdr:to>
        <xdr:sp macro="" textlink="">
          <xdr:nvSpPr>
            <xdr:cNvPr id="6209" name="Check Box 65" hidden="1">
              <a:extLst>
                <a:ext uri="{63B3BB69-23CF-44E3-9099-C40C66FF867C}">
                  <a14:compatExt spid="_x0000_s6209"/>
                </a:ext>
                <a:ext uri="{FF2B5EF4-FFF2-40B4-BE49-F238E27FC236}">
                  <a16:creationId xmlns:a16="http://schemas.microsoft.com/office/drawing/2014/main" id="{00000000-0008-0000-0000-00004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365760</xdr:colOff>
          <xdr:row>40</xdr:row>
          <xdr:rowOff>175260</xdr:rowOff>
        </xdr:from>
        <xdr:to>
          <xdr:col>3</xdr:col>
          <xdr:colOff>670560</xdr:colOff>
          <xdr:row>42</xdr:row>
          <xdr:rowOff>7620</xdr:rowOff>
        </xdr:to>
        <xdr:sp macro="" textlink="">
          <xdr:nvSpPr>
            <xdr:cNvPr id="6210" name="Check Box 66" hidden="1">
              <a:extLst>
                <a:ext uri="{63B3BB69-23CF-44E3-9099-C40C66FF867C}">
                  <a14:compatExt spid="_x0000_s6210"/>
                </a:ext>
                <a:ext uri="{FF2B5EF4-FFF2-40B4-BE49-F238E27FC236}">
                  <a16:creationId xmlns:a16="http://schemas.microsoft.com/office/drawing/2014/main" id="{00000000-0008-0000-0000-00004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365760</xdr:colOff>
          <xdr:row>42</xdr:row>
          <xdr:rowOff>0</xdr:rowOff>
        </xdr:from>
        <xdr:to>
          <xdr:col>3</xdr:col>
          <xdr:colOff>670560</xdr:colOff>
          <xdr:row>43</xdr:row>
          <xdr:rowOff>30480</xdr:rowOff>
        </xdr:to>
        <xdr:sp macro="" textlink="">
          <xdr:nvSpPr>
            <xdr:cNvPr id="6211" name="Check Box 67" hidden="1">
              <a:extLst>
                <a:ext uri="{63B3BB69-23CF-44E3-9099-C40C66FF867C}">
                  <a14:compatExt spid="_x0000_s6211"/>
                </a:ext>
                <a:ext uri="{FF2B5EF4-FFF2-40B4-BE49-F238E27FC236}">
                  <a16:creationId xmlns:a16="http://schemas.microsoft.com/office/drawing/2014/main" id="{00000000-0008-0000-0000-00004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365760</xdr:colOff>
          <xdr:row>42</xdr:row>
          <xdr:rowOff>175260</xdr:rowOff>
        </xdr:from>
        <xdr:to>
          <xdr:col>3</xdr:col>
          <xdr:colOff>670560</xdr:colOff>
          <xdr:row>44</xdr:row>
          <xdr:rowOff>7620</xdr:rowOff>
        </xdr:to>
        <xdr:sp macro="" textlink="">
          <xdr:nvSpPr>
            <xdr:cNvPr id="6212" name="Check Box 68" hidden="1">
              <a:extLst>
                <a:ext uri="{63B3BB69-23CF-44E3-9099-C40C66FF867C}">
                  <a14:compatExt spid="_x0000_s6212"/>
                </a:ext>
                <a:ext uri="{FF2B5EF4-FFF2-40B4-BE49-F238E27FC236}">
                  <a16:creationId xmlns:a16="http://schemas.microsoft.com/office/drawing/2014/main" id="{00000000-0008-0000-0000-00004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365760</xdr:colOff>
          <xdr:row>43</xdr:row>
          <xdr:rowOff>160020</xdr:rowOff>
        </xdr:from>
        <xdr:to>
          <xdr:col>3</xdr:col>
          <xdr:colOff>670560</xdr:colOff>
          <xdr:row>45</xdr:row>
          <xdr:rowOff>0</xdr:rowOff>
        </xdr:to>
        <xdr:sp macro="" textlink="">
          <xdr:nvSpPr>
            <xdr:cNvPr id="6213" name="Check Box 69" hidden="1">
              <a:extLst>
                <a:ext uri="{63B3BB69-23CF-44E3-9099-C40C66FF867C}">
                  <a14:compatExt spid="_x0000_s6213"/>
                </a:ext>
                <a:ext uri="{FF2B5EF4-FFF2-40B4-BE49-F238E27FC236}">
                  <a16:creationId xmlns:a16="http://schemas.microsoft.com/office/drawing/2014/main" id="{00000000-0008-0000-0000-00004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373380</xdr:colOff>
          <xdr:row>44</xdr:row>
          <xdr:rowOff>175260</xdr:rowOff>
        </xdr:from>
        <xdr:to>
          <xdr:col>3</xdr:col>
          <xdr:colOff>678180</xdr:colOff>
          <xdr:row>46</xdr:row>
          <xdr:rowOff>7620</xdr:rowOff>
        </xdr:to>
        <xdr:sp macro="" textlink="">
          <xdr:nvSpPr>
            <xdr:cNvPr id="6214" name="Check Box 70" hidden="1">
              <a:extLst>
                <a:ext uri="{63B3BB69-23CF-44E3-9099-C40C66FF867C}">
                  <a14:compatExt spid="_x0000_s6214"/>
                </a:ext>
                <a:ext uri="{FF2B5EF4-FFF2-40B4-BE49-F238E27FC236}">
                  <a16:creationId xmlns:a16="http://schemas.microsoft.com/office/drawing/2014/main" id="{00000000-0008-0000-0000-00004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373380</xdr:colOff>
          <xdr:row>46</xdr:row>
          <xdr:rowOff>0</xdr:rowOff>
        </xdr:from>
        <xdr:to>
          <xdr:col>3</xdr:col>
          <xdr:colOff>678180</xdr:colOff>
          <xdr:row>47</xdr:row>
          <xdr:rowOff>30480</xdr:rowOff>
        </xdr:to>
        <xdr:sp macro="" textlink="">
          <xdr:nvSpPr>
            <xdr:cNvPr id="6215" name="Check Box 71" hidden="1">
              <a:extLst>
                <a:ext uri="{63B3BB69-23CF-44E3-9099-C40C66FF867C}">
                  <a14:compatExt spid="_x0000_s6215"/>
                </a:ext>
                <a:ext uri="{FF2B5EF4-FFF2-40B4-BE49-F238E27FC236}">
                  <a16:creationId xmlns:a16="http://schemas.microsoft.com/office/drawing/2014/main" id="{00000000-0008-0000-0000-00004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235404</xdr:colOff>
      <xdr:row>2</xdr:row>
      <xdr:rowOff>152610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59329" cy="70212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8</xdr:row>
          <xdr:rowOff>38100</xdr:rowOff>
        </xdr:from>
        <xdr:to>
          <xdr:col>4</xdr:col>
          <xdr:colOff>906780</xdr:colOff>
          <xdr:row>8</xdr:row>
          <xdr:rowOff>228600</xdr:rowOff>
        </xdr:to>
        <xdr:sp macro="" textlink="">
          <xdr:nvSpPr>
            <xdr:cNvPr id="1044" name="Drop Down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1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44</xdr:row>
          <xdr:rowOff>38100</xdr:rowOff>
        </xdr:from>
        <xdr:to>
          <xdr:col>4</xdr:col>
          <xdr:colOff>906780</xdr:colOff>
          <xdr:row>45</xdr:row>
          <xdr:rowOff>0</xdr:rowOff>
        </xdr:to>
        <xdr:sp macro="" textlink="">
          <xdr:nvSpPr>
            <xdr:cNvPr id="1053" name="Drop Down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1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</xdr:row>
          <xdr:rowOff>7620</xdr:rowOff>
        </xdr:from>
        <xdr:to>
          <xdr:col>2</xdr:col>
          <xdr:colOff>1135380</xdr:colOff>
          <xdr:row>13</xdr:row>
          <xdr:rowOff>7620</xdr:rowOff>
        </xdr:to>
        <xdr:sp macro="" textlink="">
          <xdr:nvSpPr>
            <xdr:cNvPr id="1055" name="Drop Down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1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403860</xdr:colOff>
          <xdr:row>11</xdr:row>
          <xdr:rowOff>182880</xdr:rowOff>
        </xdr:from>
        <xdr:to>
          <xdr:col>3</xdr:col>
          <xdr:colOff>708660</xdr:colOff>
          <xdr:row>13</xdr:row>
          <xdr:rowOff>7620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1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</xdr:row>
          <xdr:rowOff>7620</xdr:rowOff>
        </xdr:from>
        <xdr:to>
          <xdr:col>2</xdr:col>
          <xdr:colOff>1135380</xdr:colOff>
          <xdr:row>14</xdr:row>
          <xdr:rowOff>7620</xdr:rowOff>
        </xdr:to>
        <xdr:sp macro="" textlink="">
          <xdr:nvSpPr>
            <xdr:cNvPr id="1095" name="Drop Down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1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14</xdr:row>
          <xdr:rowOff>7620</xdr:rowOff>
        </xdr:from>
        <xdr:to>
          <xdr:col>2</xdr:col>
          <xdr:colOff>1135380</xdr:colOff>
          <xdr:row>15</xdr:row>
          <xdr:rowOff>7620</xdr:rowOff>
        </xdr:to>
        <xdr:sp macro="" textlink="">
          <xdr:nvSpPr>
            <xdr:cNvPr id="1096" name="Drop Down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1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</xdr:row>
          <xdr:rowOff>7620</xdr:rowOff>
        </xdr:from>
        <xdr:to>
          <xdr:col>2</xdr:col>
          <xdr:colOff>1135380</xdr:colOff>
          <xdr:row>16</xdr:row>
          <xdr:rowOff>7620</xdr:rowOff>
        </xdr:to>
        <xdr:sp macro="" textlink="">
          <xdr:nvSpPr>
            <xdr:cNvPr id="1097" name="Drop Down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1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</xdr:row>
          <xdr:rowOff>7620</xdr:rowOff>
        </xdr:from>
        <xdr:to>
          <xdr:col>2</xdr:col>
          <xdr:colOff>1135380</xdr:colOff>
          <xdr:row>17</xdr:row>
          <xdr:rowOff>7620</xdr:rowOff>
        </xdr:to>
        <xdr:sp macro="" textlink="">
          <xdr:nvSpPr>
            <xdr:cNvPr id="1098" name="Drop Down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1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</xdr:row>
          <xdr:rowOff>7620</xdr:rowOff>
        </xdr:from>
        <xdr:to>
          <xdr:col>2</xdr:col>
          <xdr:colOff>1135380</xdr:colOff>
          <xdr:row>18</xdr:row>
          <xdr:rowOff>7620</xdr:rowOff>
        </xdr:to>
        <xdr:sp macro="" textlink="">
          <xdr:nvSpPr>
            <xdr:cNvPr id="1099" name="Drop Down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1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18</xdr:row>
          <xdr:rowOff>7620</xdr:rowOff>
        </xdr:from>
        <xdr:to>
          <xdr:col>2</xdr:col>
          <xdr:colOff>1135380</xdr:colOff>
          <xdr:row>19</xdr:row>
          <xdr:rowOff>7620</xdr:rowOff>
        </xdr:to>
        <xdr:sp macro="" textlink="">
          <xdr:nvSpPr>
            <xdr:cNvPr id="1100" name="Drop Down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1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19</xdr:row>
          <xdr:rowOff>0</xdr:rowOff>
        </xdr:from>
        <xdr:to>
          <xdr:col>2</xdr:col>
          <xdr:colOff>1135380</xdr:colOff>
          <xdr:row>19</xdr:row>
          <xdr:rowOff>190500</xdr:rowOff>
        </xdr:to>
        <xdr:sp macro="" textlink="">
          <xdr:nvSpPr>
            <xdr:cNvPr id="1101" name="Drop Down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1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403860</xdr:colOff>
          <xdr:row>13</xdr:row>
          <xdr:rowOff>182880</xdr:rowOff>
        </xdr:from>
        <xdr:to>
          <xdr:col>3</xdr:col>
          <xdr:colOff>708660</xdr:colOff>
          <xdr:row>15</xdr:row>
          <xdr:rowOff>22860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1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403860</xdr:colOff>
          <xdr:row>12</xdr:row>
          <xdr:rowOff>182880</xdr:rowOff>
        </xdr:from>
        <xdr:to>
          <xdr:col>3</xdr:col>
          <xdr:colOff>708660</xdr:colOff>
          <xdr:row>14</xdr:row>
          <xdr:rowOff>22860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1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403860</xdr:colOff>
          <xdr:row>14</xdr:row>
          <xdr:rowOff>182880</xdr:rowOff>
        </xdr:from>
        <xdr:to>
          <xdr:col>3</xdr:col>
          <xdr:colOff>708660</xdr:colOff>
          <xdr:row>16</xdr:row>
          <xdr:rowOff>22860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1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403860</xdr:colOff>
          <xdr:row>15</xdr:row>
          <xdr:rowOff>190500</xdr:rowOff>
        </xdr:from>
        <xdr:to>
          <xdr:col>3</xdr:col>
          <xdr:colOff>708660</xdr:colOff>
          <xdr:row>17</xdr:row>
          <xdr:rowOff>38100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1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16</xdr:row>
          <xdr:rowOff>182880</xdr:rowOff>
        </xdr:from>
        <xdr:to>
          <xdr:col>3</xdr:col>
          <xdr:colOff>693420</xdr:colOff>
          <xdr:row>18</xdr:row>
          <xdr:rowOff>22860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1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17</xdr:row>
          <xdr:rowOff>182880</xdr:rowOff>
        </xdr:from>
        <xdr:to>
          <xdr:col>3</xdr:col>
          <xdr:colOff>693420</xdr:colOff>
          <xdr:row>19</xdr:row>
          <xdr:rowOff>22860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1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18</xdr:row>
          <xdr:rowOff>182880</xdr:rowOff>
        </xdr:from>
        <xdr:to>
          <xdr:col>3</xdr:col>
          <xdr:colOff>693420</xdr:colOff>
          <xdr:row>20</xdr:row>
          <xdr:rowOff>7620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1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48</xdr:row>
          <xdr:rowOff>7620</xdr:rowOff>
        </xdr:from>
        <xdr:to>
          <xdr:col>2</xdr:col>
          <xdr:colOff>1135380</xdr:colOff>
          <xdr:row>49</xdr:row>
          <xdr:rowOff>7620</xdr:rowOff>
        </xdr:to>
        <xdr:sp macro="" textlink="">
          <xdr:nvSpPr>
            <xdr:cNvPr id="1112" name="Drop Down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1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365760</xdr:colOff>
          <xdr:row>47</xdr:row>
          <xdr:rowOff>182880</xdr:rowOff>
        </xdr:from>
        <xdr:to>
          <xdr:col>3</xdr:col>
          <xdr:colOff>678180</xdr:colOff>
          <xdr:row>49</xdr:row>
          <xdr:rowOff>7620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1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49</xdr:row>
          <xdr:rowOff>7620</xdr:rowOff>
        </xdr:from>
        <xdr:to>
          <xdr:col>2</xdr:col>
          <xdr:colOff>1135380</xdr:colOff>
          <xdr:row>50</xdr:row>
          <xdr:rowOff>7620</xdr:rowOff>
        </xdr:to>
        <xdr:sp macro="" textlink="">
          <xdr:nvSpPr>
            <xdr:cNvPr id="1115" name="Drop Down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1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50</xdr:row>
          <xdr:rowOff>7620</xdr:rowOff>
        </xdr:from>
        <xdr:to>
          <xdr:col>2</xdr:col>
          <xdr:colOff>1135380</xdr:colOff>
          <xdr:row>51</xdr:row>
          <xdr:rowOff>7620</xdr:rowOff>
        </xdr:to>
        <xdr:sp macro="" textlink="">
          <xdr:nvSpPr>
            <xdr:cNvPr id="1116" name="Drop Down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1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51</xdr:row>
          <xdr:rowOff>7620</xdr:rowOff>
        </xdr:from>
        <xdr:to>
          <xdr:col>2</xdr:col>
          <xdr:colOff>1135380</xdr:colOff>
          <xdr:row>52</xdr:row>
          <xdr:rowOff>7620</xdr:rowOff>
        </xdr:to>
        <xdr:sp macro="" textlink="">
          <xdr:nvSpPr>
            <xdr:cNvPr id="1117" name="Drop Down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1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52</xdr:row>
          <xdr:rowOff>7620</xdr:rowOff>
        </xdr:from>
        <xdr:to>
          <xdr:col>2</xdr:col>
          <xdr:colOff>1135380</xdr:colOff>
          <xdr:row>53</xdr:row>
          <xdr:rowOff>7620</xdr:rowOff>
        </xdr:to>
        <xdr:sp macro="" textlink="">
          <xdr:nvSpPr>
            <xdr:cNvPr id="1118" name="Drop Down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1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53</xdr:row>
          <xdr:rowOff>7620</xdr:rowOff>
        </xdr:from>
        <xdr:to>
          <xdr:col>2</xdr:col>
          <xdr:colOff>1135380</xdr:colOff>
          <xdr:row>54</xdr:row>
          <xdr:rowOff>7620</xdr:rowOff>
        </xdr:to>
        <xdr:sp macro="" textlink="">
          <xdr:nvSpPr>
            <xdr:cNvPr id="1119" name="Drop Down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1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54</xdr:row>
          <xdr:rowOff>7620</xdr:rowOff>
        </xdr:from>
        <xdr:to>
          <xdr:col>2</xdr:col>
          <xdr:colOff>1135380</xdr:colOff>
          <xdr:row>55</xdr:row>
          <xdr:rowOff>7620</xdr:rowOff>
        </xdr:to>
        <xdr:sp macro="" textlink="">
          <xdr:nvSpPr>
            <xdr:cNvPr id="1120" name="Drop Down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1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54</xdr:row>
          <xdr:rowOff>182880</xdr:rowOff>
        </xdr:from>
        <xdr:to>
          <xdr:col>2</xdr:col>
          <xdr:colOff>1135380</xdr:colOff>
          <xdr:row>55</xdr:row>
          <xdr:rowOff>182880</xdr:rowOff>
        </xdr:to>
        <xdr:sp macro="" textlink="">
          <xdr:nvSpPr>
            <xdr:cNvPr id="1121" name="Drop Down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1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365760</xdr:colOff>
          <xdr:row>48</xdr:row>
          <xdr:rowOff>182880</xdr:rowOff>
        </xdr:from>
        <xdr:to>
          <xdr:col>3</xdr:col>
          <xdr:colOff>678180</xdr:colOff>
          <xdr:row>50</xdr:row>
          <xdr:rowOff>22860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1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365760</xdr:colOff>
          <xdr:row>49</xdr:row>
          <xdr:rowOff>175260</xdr:rowOff>
        </xdr:from>
        <xdr:to>
          <xdr:col>3</xdr:col>
          <xdr:colOff>678180</xdr:colOff>
          <xdr:row>51</xdr:row>
          <xdr:rowOff>7620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1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365760</xdr:colOff>
          <xdr:row>51</xdr:row>
          <xdr:rowOff>0</xdr:rowOff>
        </xdr:from>
        <xdr:to>
          <xdr:col>3</xdr:col>
          <xdr:colOff>678180</xdr:colOff>
          <xdr:row>52</xdr:row>
          <xdr:rowOff>38100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1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365760</xdr:colOff>
          <xdr:row>51</xdr:row>
          <xdr:rowOff>175260</xdr:rowOff>
        </xdr:from>
        <xdr:to>
          <xdr:col>3</xdr:col>
          <xdr:colOff>678180</xdr:colOff>
          <xdr:row>53</xdr:row>
          <xdr:rowOff>7620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1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365760</xdr:colOff>
          <xdr:row>52</xdr:row>
          <xdr:rowOff>160020</xdr:rowOff>
        </xdr:from>
        <xdr:to>
          <xdr:col>3</xdr:col>
          <xdr:colOff>678180</xdr:colOff>
          <xdr:row>54</xdr:row>
          <xdr:rowOff>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1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373380</xdr:colOff>
          <xdr:row>53</xdr:row>
          <xdr:rowOff>175260</xdr:rowOff>
        </xdr:from>
        <xdr:to>
          <xdr:col>3</xdr:col>
          <xdr:colOff>678180</xdr:colOff>
          <xdr:row>55</xdr:row>
          <xdr:rowOff>7620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1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373380</xdr:colOff>
          <xdr:row>55</xdr:row>
          <xdr:rowOff>0</xdr:rowOff>
        </xdr:from>
        <xdr:to>
          <xdr:col>3</xdr:col>
          <xdr:colOff>678180</xdr:colOff>
          <xdr:row>56</xdr:row>
          <xdr:rowOff>22860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1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2057400</xdr:colOff>
          <xdr:row>4</xdr:row>
          <xdr:rowOff>175260</xdr:rowOff>
        </xdr:from>
        <xdr:to>
          <xdr:col>6</xdr:col>
          <xdr:colOff>38100</xdr:colOff>
          <xdr:row>6</xdr:row>
          <xdr:rowOff>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1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9" Type="http://schemas.openxmlformats.org/officeDocument/2006/relationships/comments" Target="../comments1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1" Type="http://schemas.openxmlformats.org/officeDocument/2006/relationships/hyperlink" Target="mailto:denis.eric@cgmatane.qc.ca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9.xml"/><Relationship Id="rId13" Type="http://schemas.openxmlformats.org/officeDocument/2006/relationships/ctrlProp" Target="../ctrlProps/ctrlProp44.xml"/><Relationship Id="rId18" Type="http://schemas.openxmlformats.org/officeDocument/2006/relationships/ctrlProp" Target="../ctrlProps/ctrlProp49.xml"/><Relationship Id="rId26" Type="http://schemas.openxmlformats.org/officeDocument/2006/relationships/ctrlProp" Target="../ctrlProps/ctrlProp57.xml"/><Relationship Id="rId39" Type="http://schemas.openxmlformats.org/officeDocument/2006/relationships/comments" Target="../comments2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52.xml"/><Relationship Id="rId34" Type="http://schemas.openxmlformats.org/officeDocument/2006/relationships/ctrlProp" Target="../ctrlProps/ctrlProp65.xml"/><Relationship Id="rId7" Type="http://schemas.openxmlformats.org/officeDocument/2006/relationships/ctrlProp" Target="../ctrlProps/ctrlProp38.xml"/><Relationship Id="rId12" Type="http://schemas.openxmlformats.org/officeDocument/2006/relationships/ctrlProp" Target="../ctrlProps/ctrlProp43.xml"/><Relationship Id="rId17" Type="http://schemas.openxmlformats.org/officeDocument/2006/relationships/ctrlProp" Target="../ctrlProps/ctrlProp48.xml"/><Relationship Id="rId25" Type="http://schemas.openxmlformats.org/officeDocument/2006/relationships/ctrlProp" Target="../ctrlProps/ctrlProp56.xml"/><Relationship Id="rId33" Type="http://schemas.openxmlformats.org/officeDocument/2006/relationships/ctrlProp" Target="../ctrlProps/ctrlProp64.xml"/><Relationship Id="rId38" Type="http://schemas.openxmlformats.org/officeDocument/2006/relationships/ctrlProp" Target="../ctrlProps/ctrlProp69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47.xml"/><Relationship Id="rId20" Type="http://schemas.openxmlformats.org/officeDocument/2006/relationships/ctrlProp" Target="../ctrlProps/ctrlProp51.xml"/><Relationship Id="rId29" Type="http://schemas.openxmlformats.org/officeDocument/2006/relationships/ctrlProp" Target="../ctrlProps/ctrlProp6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7.xml"/><Relationship Id="rId11" Type="http://schemas.openxmlformats.org/officeDocument/2006/relationships/ctrlProp" Target="../ctrlProps/ctrlProp42.xml"/><Relationship Id="rId24" Type="http://schemas.openxmlformats.org/officeDocument/2006/relationships/ctrlProp" Target="../ctrlProps/ctrlProp55.xml"/><Relationship Id="rId32" Type="http://schemas.openxmlformats.org/officeDocument/2006/relationships/ctrlProp" Target="../ctrlProps/ctrlProp63.xml"/><Relationship Id="rId37" Type="http://schemas.openxmlformats.org/officeDocument/2006/relationships/ctrlProp" Target="../ctrlProps/ctrlProp68.xml"/><Relationship Id="rId5" Type="http://schemas.openxmlformats.org/officeDocument/2006/relationships/ctrlProp" Target="../ctrlProps/ctrlProp36.xml"/><Relationship Id="rId15" Type="http://schemas.openxmlformats.org/officeDocument/2006/relationships/ctrlProp" Target="../ctrlProps/ctrlProp46.xml"/><Relationship Id="rId23" Type="http://schemas.openxmlformats.org/officeDocument/2006/relationships/ctrlProp" Target="../ctrlProps/ctrlProp54.xml"/><Relationship Id="rId28" Type="http://schemas.openxmlformats.org/officeDocument/2006/relationships/ctrlProp" Target="../ctrlProps/ctrlProp59.xml"/><Relationship Id="rId36" Type="http://schemas.openxmlformats.org/officeDocument/2006/relationships/ctrlProp" Target="../ctrlProps/ctrlProp67.xml"/><Relationship Id="rId10" Type="http://schemas.openxmlformats.org/officeDocument/2006/relationships/ctrlProp" Target="../ctrlProps/ctrlProp41.xml"/><Relationship Id="rId19" Type="http://schemas.openxmlformats.org/officeDocument/2006/relationships/ctrlProp" Target="../ctrlProps/ctrlProp50.xml"/><Relationship Id="rId31" Type="http://schemas.openxmlformats.org/officeDocument/2006/relationships/ctrlProp" Target="../ctrlProps/ctrlProp62.xml"/><Relationship Id="rId4" Type="http://schemas.openxmlformats.org/officeDocument/2006/relationships/ctrlProp" Target="../ctrlProps/ctrlProp35.xml"/><Relationship Id="rId9" Type="http://schemas.openxmlformats.org/officeDocument/2006/relationships/ctrlProp" Target="../ctrlProps/ctrlProp40.xml"/><Relationship Id="rId14" Type="http://schemas.openxmlformats.org/officeDocument/2006/relationships/ctrlProp" Target="../ctrlProps/ctrlProp45.xml"/><Relationship Id="rId22" Type="http://schemas.openxmlformats.org/officeDocument/2006/relationships/ctrlProp" Target="../ctrlProps/ctrlProp53.xml"/><Relationship Id="rId27" Type="http://schemas.openxmlformats.org/officeDocument/2006/relationships/ctrlProp" Target="../ctrlProps/ctrlProp58.xml"/><Relationship Id="rId30" Type="http://schemas.openxmlformats.org/officeDocument/2006/relationships/ctrlProp" Target="../ctrlProps/ctrlProp61.xml"/><Relationship Id="rId35" Type="http://schemas.openxmlformats.org/officeDocument/2006/relationships/ctrlProp" Target="../ctrlProps/ctrlProp6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60"/>
  <sheetViews>
    <sheetView workbookViewId="0">
      <selection activeCell="K13" sqref="K13"/>
    </sheetView>
  </sheetViews>
  <sheetFormatPr baseColWidth="10" defaultColWidth="11.44140625" defaultRowHeight="14.4" x14ac:dyDescent="0.3"/>
  <cols>
    <col min="1" max="1" width="1.109375" style="12" customWidth="1"/>
    <col min="2" max="2" width="13.88671875" style="12" customWidth="1"/>
    <col min="3" max="3" width="17.109375" style="12" customWidth="1"/>
    <col min="4" max="4" width="17.44140625" style="12" customWidth="1"/>
    <col min="5" max="5" width="15.5546875" style="13" customWidth="1"/>
    <col min="6" max="6" width="35.109375" style="12" customWidth="1"/>
    <col min="7" max="7" width="7.88671875" style="12" bestFit="1" customWidth="1"/>
    <col min="8" max="8" width="11.109375" style="12" bestFit="1" customWidth="1"/>
    <col min="9" max="9" width="3.44140625" style="12" hidden="1" customWidth="1"/>
    <col min="10" max="10" width="15.88671875" style="12" bestFit="1" customWidth="1"/>
    <col min="11" max="11" width="11.44140625" style="12"/>
    <col min="12" max="12" width="12.109375" style="12" customWidth="1"/>
    <col min="13" max="13" width="12.5546875" style="12" customWidth="1"/>
    <col min="14" max="14" width="8.6640625" style="12" customWidth="1"/>
    <col min="15" max="15" width="1.109375" style="12" customWidth="1"/>
    <col min="16" max="16384" width="11.44140625" style="12"/>
  </cols>
  <sheetData>
    <row r="1" spans="1:21" ht="26.4" thickBot="1" x14ac:dyDescent="0.55000000000000004">
      <c r="B1" s="147" t="s">
        <v>62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</row>
    <row r="2" spans="1:21" ht="16.2" thickBot="1" x14ac:dyDescent="0.35">
      <c r="L2" s="14" t="s">
        <v>25</v>
      </c>
      <c r="M2" s="15" t="s">
        <v>8</v>
      </c>
      <c r="N2" s="16" t="s">
        <v>27</v>
      </c>
    </row>
    <row r="3" spans="1:21" ht="16.2" thickBot="1" x14ac:dyDescent="0.35">
      <c r="F3" s="17" t="s">
        <v>23</v>
      </c>
      <c r="G3" s="148" t="s">
        <v>48</v>
      </c>
      <c r="H3" s="148"/>
      <c r="I3" s="148"/>
      <c r="J3" s="149"/>
      <c r="K3" s="18"/>
      <c r="L3" s="19" t="s">
        <v>0</v>
      </c>
      <c r="M3" s="20">
        <f>M28</f>
        <v>41.74</v>
      </c>
      <c r="N3" s="21">
        <f>M29</f>
        <v>0.5</v>
      </c>
    </row>
    <row r="4" spans="1:21" ht="16.2" thickBot="1" x14ac:dyDescent="0.35">
      <c r="L4" s="22" t="s">
        <v>26</v>
      </c>
      <c r="M4" s="23">
        <f>M55</f>
        <v>39.020000000000003</v>
      </c>
      <c r="N4" s="24">
        <f>M56</f>
        <v>0.5</v>
      </c>
    </row>
    <row r="5" spans="1:21" ht="15" thickBot="1" x14ac:dyDescent="0.35">
      <c r="B5" s="25" t="s">
        <v>24</v>
      </c>
      <c r="C5" s="25"/>
      <c r="D5" s="25"/>
      <c r="L5" s="26" t="s">
        <v>31</v>
      </c>
      <c r="M5" s="27">
        <f>SUM(M3:M4)</f>
        <v>80.760000000000005</v>
      </c>
      <c r="N5" s="28">
        <f>SUM(N3:N4)</f>
        <v>1</v>
      </c>
    </row>
    <row r="6" spans="1:21" x14ac:dyDescent="0.3">
      <c r="B6" s="25" t="str">
        <f>Formules!A2</f>
        <v>Version : 22 mars 2018</v>
      </c>
      <c r="C6" s="25"/>
      <c r="D6" s="25"/>
    </row>
    <row r="7" spans="1:21" x14ac:dyDescent="0.3">
      <c r="B7" s="29"/>
      <c r="C7" s="29"/>
      <c r="D7" s="29"/>
    </row>
    <row r="8" spans="1:21" ht="6.75" customHeight="1" x14ac:dyDescent="0.3">
      <c r="A8" s="30"/>
      <c r="B8" s="31"/>
      <c r="C8" s="31"/>
      <c r="D8" s="31"/>
      <c r="E8" s="32"/>
      <c r="F8" s="30"/>
      <c r="G8" s="30"/>
      <c r="H8" s="30"/>
      <c r="I8" s="30"/>
      <c r="J8" s="30"/>
      <c r="K8" s="30"/>
      <c r="L8" s="30"/>
      <c r="M8" s="30"/>
      <c r="N8" s="30"/>
      <c r="O8" s="30"/>
    </row>
    <row r="9" spans="1:21" ht="18.600000000000001" thickBot="1" x14ac:dyDescent="0.4">
      <c r="A9" s="30"/>
      <c r="B9" s="33" t="s">
        <v>0</v>
      </c>
      <c r="C9" s="33"/>
      <c r="D9" s="33"/>
      <c r="O9" s="30"/>
    </row>
    <row r="10" spans="1:21" ht="15" thickBot="1" x14ac:dyDescent="0.35">
      <c r="A10" s="30"/>
      <c r="G10" s="150" t="s">
        <v>9</v>
      </c>
      <c r="H10" s="151"/>
      <c r="I10" s="34"/>
      <c r="O10" s="30"/>
    </row>
    <row r="11" spans="1:21" ht="15" thickBot="1" x14ac:dyDescent="0.35">
      <c r="A11" s="30"/>
      <c r="B11" s="35" t="s">
        <v>46</v>
      </c>
      <c r="C11" s="35" t="s">
        <v>43</v>
      </c>
      <c r="D11" s="35" t="s">
        <v>47</v>
      </c>
      <c r="E11" s="35" t="s">
        <v>2</v>
      </c>
      <c r="F11" s="35" t="s">
        <v>1</v>
      </c>
      <c r="G11" s="35" t="s">
        <v>42</v>
      </c>
      <c r="H11" s="35" t="s">
        <v>19</v>
      </c>
      <c r="I11" s="35"/>
      <c r="J11" s="35" t="s">
        <v>4</v>
      </c>
      <c r="K11" s="35" t="s">
        <v>5</v>
      </c>
      <c r="L11" s="35" t="s">
        <v>6</v>
      </c>
      <c r="M11" s="35" t="s">
        <v>7</v>
      </c>
      <c r="N11" s="35" t="s">
        <v>8</v>
      </c>
      <c r="O11" s="30"/>
    </row>
    <row r="12" spans="1:21" ht="15" thickBot="1" x14ac:dyDescent="0.35">
      <c r="A12" s="30"/>
      <c r="B12" s="36"/>
      <c r="C12" s="37"/>
      <c r="D12" s="37"/>
      <c r="E12" s="38"/>
      <c r="F12" s="37"/>
      <c r="G12" s="37"/>
      <c r="H12" s="37"/>
      <c r="I12" s="37"/>
      <c r="J12" s="37"/>
      <c r="K12" s="39">
        <f>E22</f>
        <v>0.9</v>
      </c>
      <c r="L12" s="39" t="s">
        <v>10</v>
      </c>
      <c r="M12" s="39" t="s">
        <v>11</v>
      </c>
      <c r="N12" s="51"/>
      <c r="O12" s="30"/>
    </row>
    <row r="13" spans="1:21" ht="15" customHeight="1" x14ac:dyDescent="0.3">
      <c r="A13" s="30"/>
      <c r="B13" s="40">
        <f>IF(ISBLANK(E13),0,1)</f>
        <v>1</v>
      </c>
      <c r="C13" s="41">
        <v>2</v>
      </c>
      <c r="D13" s="41" t="b">
        <v>1</v>
      </c>
      <c r="E13" s="38" t="s">
        <v>32</v>
      </c>
      <c r="F13" s="42" t="s">
        <v>40</v>
      </c>
      <c r="G13" s="38">
        <v>3</v>
      </c>
      <c r="H13" s="38">
        <v>0</v>
      </c>
      <c r="I13" s="38">
        <f>SUM(G13:H13)</f>
        <v>3</v>
      </c>
      <c r="J13" s="38">
        <v>35</v>
      </c>
      <c r="K13" s="43">
        <f>IF(B13=1,$E$22*SUM(G13:H13)*B13,$E$22*SUM(G13:H13)*D13)</f>
        <v>2.7</v>
      </c>
      <c r="L13" s="43">
        <f>SUM(G13:H13)*1.2</f>
        <v>3.5999999999999996</v>
      </c>
      <c r="M13" s="44">
        <f>SUM(G13:H13)*J13*0.04</f>
        <v>4.2</v>
      </c>
      <c r="N13" s="45">
        <f>SUM(K13:M13)</f>
        <v>10.5</v>
      </c>
      <c r="O13" s="30"/>
      <c r="Q13" s="175" t="s">
        <v>49</v>
      </c>
      <c r="R13" s="176"/>
      <c r="S13" s="176"/>
      <c r="T13" s="176"/>
      <c r="U13" s="177"/>
    </row>
    <row r="14" spans="1:21" x14ac:dyDescent="0.3">
      <c r="A14" s="30"/>
      <c r="B14" s="46">
        <f>IF(ISBLANK(E14),0,IF(COUNTIF(E13:E13,E14)&gt;=1,0,1))</f>
        <v>0</v>
      </c>
      <c r="C14" s="47">
        <v>2</v>
      </c>
      <c r="D14" s="47" t="b">
        <v>0</v>
      </c>
      <c r="E14" s="48"/>
      <c r="F14" s="18" t="s">
        <v>38</v>
      </c>
      <c r="G14" s="48">
        <v>3</v>
      </c>
      <c r="H14" s="48">
        <v>0</v>
      </c>
      <c r="I14" s="48">
        <f>SUM(G14:H14)</f>
        <v>3</v>
      </c>
      <c r="J14" s="48">
        <v>35</v>
      </c>
      <c r="K14" s="49">
        <f t="shared" ref="K14:K19" si="0">IF(B14=1,$E$22*SUM(G14:H14)*B14,$E$22*SUM(G14:H14)*D14)</f>
        <v>0</v>
      </c>
      <c r="L14" s="49">
        <f t="shared" ref="L14:L20" si="1">SUM(G14:H14)*1.2</f>
        <v>3.5999999999999996</v>
      </c>
      <c r="M14" s="50">
        <f t="shared" ref="M14:M20" si="2">SUM(G14:H14)*J14*0.04</f>
        <v>4.2</v>
      </c>
      <c r="N14" s="51">
        <f t="shared" ref="N14:N21" si="3">SUM(K14:M14)</f>
        <v>7.8</v>
      </c>
      <c r="O14" s="30"/>
      <c r="Q14" s="178"/>
      <c r="R14" s="179"/>
      <c r="S14" s="179"/>
      <c r="T14" s="179"/>
      <c r="U14" s="180"/>
    </row>
    <row r="15" spans="1:21" ht="15" customHeight="1" thickBot="1" x14ac:dyDescent="0.35">
      <c r="A15" s="30"/>
      <c r="B15" s="46">
        <f>IF(ISBLANK($E15),0,IF(COUNTIF($E$13:$E14,E15)&gt;=1,0,1))</f>
        <v>0</v>
      </c>
      <c r="C15" s="47">
        <v>2</v>
      </c>
      <c r="D15" s="47" t="b">
        <v>0</v>
      </c>
      <c r="E15" s="48"/>
      <c r="F15" s="18" t="s">
        <v>39</v>
      </c>
      <c r="G15" s="48">
        <v>3</v>
      </c>
      <c r="H15" s="48">
        <v>0</v>
      </c>
      <c r="I15" s="48">
        <f>SUM(G15:H15)</f>
        <v>3</v>
      </c>
      <c r="J15" s="48">
        <v>30</v>
      </c>
      <c r="K15" s="49">
        <f t="shared" si="0"/>
        <v>0</v>
      </c>
      <c r="L15" s="49">
        <f t="shared" si="1"/>
        <v>3.5999999999999996</v>
      </c>
      <c r="M15" s="50">
        <f t="shared" si="2"/>
        <v>3.6</v>
      </c>
      <c r="N15" s="51">
        <f t="shared" si="3"/>
        <v>7.1999999999999993</v>
      </c>
      <c r="O15" s="30"/>
      <c r="Q15" s="181" t="s">
        <v>50</v>
      </c>
      <c r="R15" s="182"/>
      <c r="S15" s="182"/>
      <c r="T15" s="182"/>
      <c r="U15" s="183"/>
    </row>
    <row r="16" spans="1:21" x14ac:dyDescent="0.3">
      <c r="A16" s="30"/>
      <c r="B16" s="46">
        <f>IF(ISBLANK($E16),0,IF(COUNTIF($E$13:$E15,E16)&gt;=1,0,1))</f>
        <v>0</v>
      </c>
      <c r="C16" s="47">
        <v>1</v>
      </c>
      <c r="D16" s="47" t="b">
        <v>0</v>
      </c>
      <c r="E16" s="48"/>
      <c r="F16" s="18"/>
      <c r="G16" s="48"/>
      <c r="H16" s="48"/>
      <c r="I16" s="48">
        <f t="shared" ref="I16:I20" si="4">SUM(G16:H16)</f>
        <v>0</v>
      </c>
      <c r="J16" s="48"/>
      <c r="K16" s="49">
        <f t="shared" si="0"/>
        <v>0</v>
      </c>
      <c r="L16" s="49">
        <f t="shared" si="1"/>
        <v>0</v>
      </c>
      <c r="M16" s="50">
        <f t="shared" si="2"/>
        <v>0</v>
      </c>
      <c r="N16" s="51">
        <f t="shared" si="3"/>
        <v>0</v>
      </c>
      <c r="O16" s="30"/>
      <c r="Q16" s="101"/>
      <c r="R16" s="101"/>
      <c r="S16" s="101"/>
      <c r="T16" s="101"/>
    </row>
    <row r="17" spans="1:20" x14ac:dyDescent="0.3">
      <c r="A17" s="30"/>
      <c r="B17" s="46">
        <f>IF(ISBLANK($E17),0,IF(COUNTIF($E$13:$E16,E17)&gt;=1,0,1))</f>
        <v>1</v>
      </c>
      <c r="C17" s="47">
        <v>2</v>
      </c>
      <c r="D17" s="47" t="b">
        <v>1</v>
      </c>
      <c r="E17" s="48" t="s">
        <v>33</v>
      </c>
      <c r="F17" s="18" t="s">
        <v>41</v>
      </c>
      <c r="G17" s="48">
        <v>3</v>
      </c>
      <c r="H17" s="48">
        <v>0</v>
      </c>
      <c r="I17" s="48">
        <f t="shared" si="4"/>
        <v>3</v>
      </c>
      <c r="J17" s="48">
        <v>38</v>
      </c>
      <c r="K17" s="49">
        <f t="shared" si="0"/>
        <v>2.7</v>
      </c>
      <c r="L17" s="49">
        <f t="shared" si="1"/>
        <v>3.5999999999999996</v>
      </c>
      <c r="M17" s="50">
        <f t="shared" si="2"/>
        <v>4.5600000000000005</v>
      </c>
      <c r="N17" s="51">
        <f t="shared" si="3"/>
        <v>10.86</v>
      </c>
      <c r="O17" s="30"/>
      <c r="Q17" s="101"/>
      <c r="R17" s="101"/>
      <c r="S17" s="101"/>
      <c r="T17" s="101"/>
    </row>
    <row r="18" spans="1:20" x14ac:dyDescent="0.3">
      <c r="A18" s="30"/>
      <c r="B18" s="46">
        <f>IF(ISBLANK($E18),0,IF(COUNTIF($E$13:$E17,E18)&gt;=1,0,1))</f>
        <v>0</v>
      </c>
      <c r="C18" s="47">
        <v>1</v>
      </c>
      <c r="D18" s="47" t="b">
        <v>0</v>
      </c>
      <c r="E18" s="48"/>
      <c r="F18" s="18"/>
      <c r="G18" s="48"/>
      <c r="H18" s="48"/>
      <c r="I18" s="48">
        <f t="shared" si="4"/>
        <v>0</v>
      </c>
      <c r="J18" s="48"/>
      <c r="K18" s="49">
        <f t="shared" si="0"/>
        <v>0</v>
      </c>
      <c r="L18" s="49">
        <f t="shared" si="1"/>
        <v>0</v>
      </c>
      <c r="M18" s="50">
        <f t="shared" si="2"/>
        <v>0</v>
      </c>
      <c r="N18" s="51">
        <f t="shared" si="3"/>
        <v>0</v>
      </c>
      <c r="O18" s="30"/>
      <c r="Q18" s="101"/>
      <c r="R18" s="101"/>
      <c r="S18" s="101"/>
      <c r="T18" s="101"/>
    </row>
    <row r="19" spans="1:20" x14ac:dyDescent="0.3">
      <c r="A19" s="30"/>
      <c r="B19" s="46">
        <f>IF(ISBLANK($E19),0,IF(COUNTIF($E$13:$E18,E19)&gt;=1,0,1))</f>
        <v>0</v>
      </c>
      <c r="C19" s="47">
        <v>1</v>
      </c>
      <c r="D19" s="47" t="b">
        <v>0</v>
      </c>
      <c r="E19" s="48"/>
      <c r="F19" s="18"/>
      <c r="G19" s="48"/>
      <c r="H19" s="48"/>
      <c r="I19" s="48"/>
      <c r="J19" s="48"/>
      <c r="K19" s="49">
        <f t="shared" si="0"/>
        <v>0</v>
      </c>
      <c r="L19" s="49">
        <f t="shared" si="1"/>
        <v>0</v>
      </c>
      <c r="M19" s="50">
        <f t="shared" si="2"/>
        <v>0</v>
      </c>
      <c r="N19" s="51">
        <f t="shared" si="3"/>
        <v>0</v>
      </c>
      <c r="O19" s="30"/>
    </row>
    <row r="20" spans="1:20" ht="15" thickBot="1" x14ac:dyDescent="0.35">
      <c r="A20" s="30"/>
      <c r="B20" s="52">
        <f>IF(ISBLANK($E20),0,IF(COUNTIF($E$13:$E19,E20)&gt;=1,0,1))</f>
        <v>0</v>
      </c>
      <c r="C20" s="53">
        <v>1</v>
      </c>
      <c r="D20" s="53" t="b">
        <v>0</v>
      </c>
      <c r="E20" s="54"/>
      <c r="F20" s="55"/>
      <c r="G20" s="54"/>
      <c r="H20" s="54"/>
      <c r="I20" s="54">
        <f t="shared" si="4"/>
        <v>0</v>
      </c>
      <c r="J20" s="54"/>
      <c r="K20" s="56">
        <f>IF(B20=1,$E$22*SUM(G20:H20)*B20,$E$22*SUM(G20:H20)*D20)</f>
        <v>0</v>
      </c>
      <c r="L20" s="56">
        <f t="shared" si="1"/>
        <v>0</v>
      </c>
      <c r="M20" s="57">
        <f t="shared" si="2"/>
        <v>0</v>
      </c>
      <c r="N20" s="58">
        <f t="shared" si="3"/>
        <v>0</v>
      </c>
      <c r="O20" s="30"/>
      <c r="Q20" s="59"/>
    </row>
    <row r="21" spans="1:20" ht="30.75" customHeight="1" thickBot="1" x14ac:dyDescent="0.35">
      <c r="A21" s="30"/>
      <c r="B21" s="152" t="s">
        <v>18</v>
      </c>
      <c r="C21" s="153"/>
      <c r="D21" s="153"/>
      <c r="E21" s="60">
        <f>SUM(IF(B13,1,0),IF(B14,1,0),IF(B15,1,0),IF(B16,1,0),IF(B17,1,0),IF(B18,1,0),IF(B19,1,0),IF(B20,1,0))</f>
        <v>2</v>
      </c>
      <c r="F21" s="61"/>
      <c r="G21" s="154">
        <f>SUM(G13:H20)</f>
        <v>12</v>
      </c>
      <c r="H21" s="155"/>
      <c r="I21" s="62"/>
      <c r="J21" s="63">
        <f>SUMIF(I13:I20,"&gt;=3",J13:J20)</f>
        <v>138</v>
      </c>
      <c r="K21" s="64">
        <f>SUM(K13:K20)</f>
        <v>5.4</v>
      </c>
      <c r="L21" s="65">
        <f>SUM(L13:L20)</f>
        <v>14.399999999999999</v>
      </c>
      <c r="M21" s="66">
        <f>SUM(M13:M20)</f>
        <v>16.560000000000002</v>
      </c>
      <c r="N21" s="67">
        <f t="shared" si="3"/>
        <v>36.36</v>
      </c>
      <c r="O21" s="30"/>
    </row>
    <row r="22" spans="1:20" ht="15" thickBot="1" x14ac:dyDescent="0.35">
      <c r="A22" s="30"/>
      <c r="B22" s="145" t="s">
        <v>17</v>
      </c>
      <c r="C22" s="146"/>
      <c r="D22" s="146"/>
      <c r="E22" s="68">
        <f>IF(E21 =1,0.9,IF(E21 =2,0.9,IF(E21 = 3,1.1,IF(E21 &gt;= 4,1.9,0))))</f>
        <v>0.9</v>
      </c>
      <c r="F22" s="69"/>
      <c r="G22" s="13"/>
      <c r="H22" s="13"/>
      <c r="I22" s="13"/>
      <c r="K22" s="70"/>
      <c r="L22" s="70"/>
      <c r="N22" s="71"/>
      <c r="O22" s="30"/>
    </row>
    <row r="23" spans="1:20" ht="15" thickBot="1" x14ac:dyDescent="0.35">
      <c r="A23" s="30"/>
      <c r="O23" s="30"/>
    </row>
    <row r="24" spans="1:20" ht="15" thickBot="1" x14ac:dyDescent="0.35">
      <c r="A24" s="30"/>
      <c r="B24" s="150" t="s">
        <v>21</v>
      </c>
      <c r="C24" s="162"/>
      <c r="D24" s="162"/>
      <c r="E24" s="151"/>
      <c r="F24" s="72" t="s">
        <v>14</v>
      </c>
      <c r="G24" s="150" t="s">
        <v>15</v>
      </c>
      <c r="H24" s="151"/>
      <c r="I24" s="34"/>
      <c r="K24" s="73" t="str">
        <f>CONCATENATE(Formules!A12,Plafond_PES)</f>
        <v>Bonification PES &gt; 415</v>
      </c>
      <c r="L24" s="74"/>
      <c r="M24" s="75">
        <f>IF(((SUM(G13:H13)*J13+SUM(G14:H14)*J14+SUM(G15:H15)*J15+SUM(G16:H16)*J16+SUM(G17:H17)*J17+SUM(G18:H18)*J18+SUM(G19:H19)*J19+SUM(G20:H20)*J20)-Plafond_PES)*0.04&lt;0,0,((SUM(G13:H13)*J13+SUM(G14:H14)*J14+SUM(G15:H15)*J15+SUM(G16:H16)*J16+SUM(G17:H17)*J17+SUM(G18:H18)*J18+SUM(G19:H19)*J19+SUM(G20:H20)*J20)-Plafond_PES)*0.04)</f>
        <v>0</v>
      </c>
      <c r="O24" s="30"/>
    </row>
    <row r="25" spans="1:20" x14ac:dyDescent="0.3">
      <c r="A25" s="30"/>
      <c r="B25" s="163" t="s">
        <v>34</v>
      </c>
      <c r="C25" s="164"/>
      <c r="D25" s="164"/>
      <c r="E25" s="164"/>
      <c r="F25" s="76">
        <v>0.05</v>
      </c>
      <c r="G25" s="165"/>
      <c r="H25" s="166"/>
      <c r="I25" s="77"/>
      <c r="K25" s="78" t="s">
        <v>12</v>
      </c>
      <c r="L25" s="79">
        <f>IF((J21-160)&lt;1,0,J21-160)</f>
        <v>0</v>
      </c>
      <c r="M25" s="80">
        <f>(L25^2)*0.1</f>
        <v>0</v>
      </c>
      <c r="O25" s="30"/>
    </row>
    <row r="26" spans="1:20" ht="18.600000000000001" x14ac:dyDescent="0.35">
      <c r="A26" s="30"/>
      <c r="B26" s="156"/>
      <c r="C26" s="157"/>
      <c r="D26" s="157"/>
      <c r="E26" s="157"/>
      <c r="F26" s="81"/>
      <c r="G26" s="158"/>
      <c r="H26" s="159"/>
      <c r="I26" s="77"/>
      <c r="K26" s="78" t="s">
        <v>13</v>
      </c>
      <c r="L26" s="79">
        <f>IF(J21&lt;75,0,J21)</f>
        <v>138</v>
      </c>
      <c r="M26" s="82">
        <f>L26*0.01</f>
        <v>1.3800000000000001</v>
      </c>
      <c r="O26" s="30"/>
    </row>
    <row r="27" spans="1:20" ht="15" thickBot="1" x14ac:dyDescent="0.35">
      <c r="A27" s="30"/>
      <c r="B27" s="156"/>
      <c r="C27" s="157"/>
      <c r="D27" s="157"/>
      <c r="E27" s="157"/>
      <c r="F27" s="81"/>
      <c r="G27" s="158"/>
      <c r="H27" s="159"/>
      <c r="I27" s="77"/>
      <c r="K27" s="83" t="s">
        <v>16</v>
      </c>
      <c r="L27" s="84"/>
      <c r="M27" s="85">
        <f>F31*80+G31*40</f>
        <v>4</v>
      </c>
      <c r="O27" s="30"/>
    </row>
    <row r="28" spans="1:20" ht="16.2" thickBot="1" x14ac:dyDescent="0.35">
      <c r="A28" s="30"/>
      <c r="B28" s="156"/>
      <c r="C28" s="157"/>
      <c r="D28" s="157"/>
      <c r="E28" s="157"/>
      <c r="F28" s="81"/>
      <c r="G28" s="158"/>
      <c r="H28" s="159"/>
      <c r="I28" s="77"/>
      <c r="K28" s="167" t="s">
        <v>20</v>
      </c>
      <c r="L28" s="168"/>
      <c r="M28" s="86">
        <f>SUM(M24:M27,N21)</f>
        <v>41.74</v>
      </c>
      <c r="O28" s="30"/>
    </row>
    <row r="29" spans="1:20" ht="16.2" thickBot="1" x14ac:dyDescent="0.35">
      <c r="A29" s="30"/>
      <c r="B29" s="156"/>
      <c r="C29" s="157"/>
      <c r="D29" s="157"/>
      <c r="E29" s="157"/>
      <c r="F29" s="81"/>
      <c r="G29" s="158"/>
      <c r="H29" s="159"/>
      <c r="I29" s="77"/>
      <c r="K29" s="160" t="s">
        <v>28</v>
      </c>
      <c r="L29" s="161"/>
      <c r="M29" s="87">
        <f>IF(M28/80&gt;0.45,0.5,M28/80)</f>
        <v>0.5</v>
      </c>
      <c r="O29" s="30"/>
    </row>
    <row r="30" spans="1:20" ht="15" thickBot="1" x14ac:dyDescent="0.35">
      <c r="A30" s="30"/>
      <c r="B30" s="169"/>
      <c r="C30" s="170"/>
      <c r="D30" s="170"/>
      <c r="E30" s="170"/>
      <c r="F30" s="54"/>
      <c r="G30" s="171"/>
      <c r="H30" s="172"/>
      <c r="I30" s="77"/>
      <c r="O30" s="30"/>
    </row>
    <row r="31" spans="1:20" ht="15" thickBot="1" x14ac:dyDescent="0.35">
      <c r="A31" s="30"/>
      <c r="F31" s="88">
        <f>SUM(F25:F30)</f>
        <v>0.05</v>
      </c>
      <c r="G31" s="173">
        <f>SUM(G25:H30)</f>
        <v>0</v>
      </c>
      <c r="H31" s="174"/>
      <c r="I31" s="89"/>
      <c r="O31" s="30"/>
    </row>
    <row r="32" spans="1:20" x14ac:dyDescent="0.3">
      <c r="A32" s="30"/>
      <c r="O32" s="30"/>
    </row>
    <row r="33" spans="1:15" ht="6.75" customHeight="1" x14ac:dyDescent="0.3">
      <c r="A33" s="30"/>
      <c r="B33" s="31"/>
      <c r="C33" s="31"/>
      <c r="D33" s="31"/>
      <c r="E33" s="32"/>
      <c r="F33" s="30"/>
      <c r="G33" s="30"/>
      <c r="H33" s="30"/>
      <c r="I33" s="30"/>
      <c r="J33" s="30"/>
      <c r="K33" s="30"/>
      <c r="L33" s="30"/>
      <c r="M33" s="30"/>
      <c r="N33" s="30"/>
      <c r="O33" s="30"/>
    </row>
    <row r="35" spans="1:15" ht="6.75" customHeight="1" x14ac:dyDescent="0.3">
      <c r="A35" s="90"/>
      <c r="B35" s="91"/>
      <c r="C35" s="91"/>
      <c r="D35" s="91"/>
      <c r="E35" s="92"/>
      <c r="F35" s="90"/>
      <c r="G35" s="90"/>
      <c r="H35" s="90"/>
      <c r="I35" s="90"/>
      <c r="J35" s="90"/>
      <c r="K35" s="90"/>
      <c r="L35" s="90"/>
      <c r="M35" s="90"/>
      <c r="N35" s="90"/>
      <c r="O35" s="90"/>
    </row>
    <row r="36" spans="1:15" ht="18.600000000000001" thickBot="1" x14ac:dyDescent="0.4">
      <c r="A36" s="90"/>
      <c r="B36" s="33" t="s">
        <v>26</v>
      </c>
      <c r="C36" s="33"/>
      <c r="D36" s="33"/>
      <c r="O36" s="90"/>
    </row>
    <row r="37" spans="1:15" ht="15" thickBot="1" x14ac:dyDescent="0.35">
      <c r="A37" s="90"/>
      <c r="G37" s="150" t="s">
        <v>9</v>
      </c>
      <c r="H37" s="151"/>
      <c r="I37" s="34"/>
      <c r="O37" s="90"/>
    </row>
    <row r="38" spans="1:15" ht="15" thickBot="1" x14ac:dyDescent="0.35">
      <c r="A38" s="90"/>
      <c r="B38" s="35" t="s">
        <v>46</v>
      </c>
      <c r="C38" s="35" t="s">
        <v>43</v>
      </c>
      <c r="D38" s="35" t="s">
        <v>47</v>
      </c>
      <c r="E38" s="35" t="s">
        <v>2</v>
      </c>
      <c r="F38" s="35" t="s">
        <v>1</v>
      </c>
      <c r="G38" s="35" t="s">
        <v>3</v>
      </c>
      <c r="H38" s="35" t="s">
        <v>19</v>
      </c>
      <c r="I38" s="35"/>
      <c r="J38" s="35" t="s">
        <v>4</v>
      </c>
      <c r="K38" s="35" t="s">
        <v>5</v>
      </c>
      <c r="L38" s="35" t="s">
        <v>6</v>
      </c>
      <c r="M38" s="35" t="s">
        <v>7</v>
      </c>
      <c r="N38" s="35" t="s">
        <v>8</v>
      </c>
      <c r="O38" s="90"/>
    </row>
    <row r="39" spans="1:15" ht="15" thickBot="1" x14ac:dyDescent="0.35">
      <c r="A39" s="90"/>
      <c r="B39" s="93"/>
      <c r="C39" s="94"/>
      <c r="D39" s="94"/>
      <c r="E39" s="95"/>
      <c r="F39" s="94"/>
      <c r="G39" s="94"/>
      <c r="H39" s="94"/>
      <c r="I39" s="94"/>
      <c r="J39" s="94"/>
      <c r="K39" s="96">
        <f>E49</f>
        <v>0.9</v>
      </c>
      <c r="L39" s="96" t="s">
        <v>10</v>
      </c>
      <c r="M39" s="96" t="s">
        <v>11</v>
      </c>
      <c r="N39" s="97"/>
      <c r="O39" s="90"/>
    </row>
    <row r="40" spans="1:15" x14ac:dyDescent="0.3">
      <c r="A40" s="90"/>
      <c r="B40" s="40">
        <f>IF(ISBLANK(E40),0,1)</f>
        <v>1</v>
      </c>
      <c r="C40" s="41">
        <v>4</v>
      </c>
      <c r="D40" s="41" t="b">
        <v>1</v>
      </c>
      <c r="E40" s="38" t="s">
        <v>37</v>
      </c>
      <c r="F40" s="42" t="s">
        <v>40</v>
      </c>
      <c r="G40" s="38">
        <v>3</v>
      </c>
      <c r="H40" s="38">
        <v>1</v>
      </c>
      <c r="I40" s="38">
        <f>SUM(G40:H40)</f>
        <v>4</v>
      </c>
      <c r="J40" s="38">
        <v>38</v>
      </c>
      <c r="K40" s="43">
        <f t="shared" ref="K40:K47" si="5">IF(B40=1,$E$49*SUM(G40:H40)*B40,$E$49*SUM(G40:H40)*D40)</f>
        <v>3.6</v>
      </c>
      <c r="L40" s="43">
        <f>SUM(G40:H40)*1.2</f>
        <v>4.8</v>
      </c>
      <c r="M40" s="44">
        <f>SUM(G40:H40)*J40*0.04</f>
        <v>6.08</v>
      </c>
      <c r="N40" s="45">
        <f>SUM(K40:M40)</f>
        <v>14.48</v>
      </c>
      <c r="O40" s="90"/>
    </row>
    <row r="41" spans="1:15" x14ac:dyDescent="0.3">
      <c r="A41" s="90"/>
      <c r="B41" s="46">
        <f>IF(ISBLANK(E41),0,IF(COUNTIF(E40:E40,E41)&gt;=1,0,1))</f>
        <v>0</v>
      </c>
      <c r="C41" s="47">
        <v>4</v>
      </c>
      <c r="D41" s="47" t="b">
        <v>0</v>
      </c>
      <c r="E41" s="48" t="s">
        <v>37</v>
      </c>
      <c r="F41" s="18" t="s">
        <v>38</v>
      </c>
      <c r="G41" s="48">
        <v>3</v>
      </c>
      <c r="H41" s="48">
        <v>1</v>
      </c>
      <c r="I41" s="48">
        <f>SUM(G41:H41)</f>
        <v>4</v>
      </c>
      <c r="J41" s="48">
        <v>38</v>
      </c>
      <c r="K41" s="49">
        <f t="shared" si="5"/>
        <v>0</v>
      </c>
      <c r="L41" s="49">
        <f t="shared" ref="L41:L47" si="6">SUM(G41:H41)*1.2</f>
        <v>4.8</v>
      </c>
      <c r="M41" s="50">
        <f t="shared" ref="M41:M47" si="7">SUM(G41:H41)*J41*0.04</f>
        <v>6.08</v>
      </c>
      <c r="N41" s="51">
        <f t="shared" ref="N41:N48" si="8">SUM(K41:M41)</f>
        <v>10.879999999999999</v>
      </c>
      <c r="O41" s="90"/>
    </row>
    <row r="42" spans="1:15" x14ac:dyDescent="0.3">
      <c r="A42" s="90"/>
      <c r="B42" s="46">
        <f>IF(ISBLANK($E42),0,IF(COUNTIF($E$40:$E41,E42)&gt;=1,0,1))</f>
        <v>0</v>
      </c>
      <c r="C42" s="47">
        <v>4</v>
      </c>
      <c r="D42" s="47" t="b">
        <v>0</v>
      </c>
      <c r="E42" s="48" t="s">
        <v>37</v>
      </c>
      <c r="F42" s="18" t="s">
        <v>39</v>
      </c>
      <c r="G42" s="48">
        <v>3</v>
      </c>
      <c r="H42" s="48">
        <v>1</v>
      </c>
      <c r="I42" s="48">
        <f>SUM(G42:H42)</f>
        <v>4</v>
      </c>
      <c r="J42" s="48">
        <v>38</v>
      </c>
      <c r="K42" s="49">
        <f t="shared" si="5"/>
        <v>0</v>
      </c>
      <c r="L42" s="49">
        <f t="shared" si="6"/>
        <v>4.8</v>
      </c>
      <c r="M42" s="50">
        <f t="shared" si="7"/>
        <v>6.08</v>
      </c>
      <c r="N42" s="51">
        <f t="shared" si="8"/>
        <v>10.879999999999999</v>
      </c>
      <c r="O42" s="90"/>
    </row>
    <row r="43" spans="1:15" x14ac:dyDescent="0.3">
      <c r="A43" s="90"/>
      <c r="B43" s="46">
        <f>IF(ISBLANK($E43),0,IF(COUNTIF($E$40:$E42,E43)&gt;=1,0,1))</f>
        <v>0</v>
      </c>
      <c r="C43" s="47">
        <v>1</v>
      </c>
      <c r="D43" s="47" t="b">
        <v>0</v>
      </c>
      <c r="E43" s="48"/>
      <c r="F43" s="18"/>
      <c r="G43" s="48"/>
      <c r="H43" s="48"/>
      <c r="I43" s="48">
        <f t="shared" ref="I43:I47" si="9">SUM(G43:H43)</f>
        <v>0</v>
      </c>
      <c r="J43" s="48"/>
      <c r="K43" s="49">
        <f t="shared" si="5"/>
        <v>0</v>
      </c>
      <c r="L43" s="49">
        <f t="shared" si="6"/>
        <v>0</v>
      </c>
      <c r="M43" s="50">
        <f t="shared" si="7"/>
        <v>0</v>
      </c>
      <c r="N43" s="51">
        <f t="shared" si="8"/>
        <v>0</v>
      </c>
      <c r="O43" s="90"/>
    </row>
    <row r="44" spans="1:15" x14ac:dyDescent="0.3">
      <c r="A44" s="90"/>
      <c r="B44" s="46">
        <f>IF(ISBLANK($E44),0,IF(COUNTIF($E$40:$E43,E44)&gt;=1,0,1))</f>
        <v>0</v>
      </c>
      <c r="C44" s="47">
        <v>1</v>
      </c>
      <c r="D44" s="47" t="b">
        <v>0</v>
      </c>
      <c r="E44" s="48"/>
      <c r="F44" s="18"/>
      <c r="G44" s="48"/>
      <c r="H44" s="48"/>
      <c r="I44" s="48">
        <f t="shared" si="9"/>
        <v>0</v>
      </c>
      <c r="J44" s="48"/>
      <c r="K44" s="49">
        <f t="shared" si="5"/>
        <v>0</v>
      </c>
      <c r="L44" s="49">
        <f t="shared" si="6"/>
        <v>0</v>
      </c>
      <c r="M44" s="50">
        <f t="shared" si="7"/>
        <v>0</v>
      </c>
      <c r="N44" s="51">
        <f t="shared" si="8"/>
        <v>0</v>
      </c>
      <c r="O44" s="90"/>
    </row>
    <row r="45" spans="1:15" x14ac:dyDescent="0.3">
      <c r="A45" s="90"/>
      <c r="B45" s="46">
        <f>IF(ISBLANK($E45),0,IF(COUNTIF($E$40:$E44,E45)&gt;=1,0,1))</f>
        <v>0</v>
      </c>
      <c r="C45" s="47">
        <v>1</v>
      </c>
      <c r="D45" s="47" t="b">
        <v>0</v>
      </c>
      <c r="E45" s="48"/>
      <c r="F45" s="18"/>
      <c r="G45" s="48"/>
      <c r="H45" s="48"/>
      <c r="I45" s="48">
        <f t="shared" si="9"/>
        <v>0</v>
      </c>
      <c r="J45" s="48"/>
      <c r="K45" s="49">
        <f t="shared" si="5"/>
        <v>0</v>
      </c>
      <c r="L45" s="49">
        <f t="shared" si="6"/>
        <v>0</v>
      </c>
      <c r="M45" s="50">
        <f t="shared" si="7"/>
        <v>0</v>
      </c>
      <c r="N45" s="51">
        <f t="shared" si="8"/>
        <v>0</v>
      </c>
      <c r="O45" s="90"/>
    </row>
    <row r="46" spans="1:15" x14ac:dyDescent="0.3">
      <c r="A46" s="90"/>
      <c r="B46" s="46">
        <f>IF(ISBLANK($E46),0,IF(COUNTIF($E$40:$E45,E46)&gt;=1,0,1))</f>
        <v>0</v>
      </c>
      <c r="C46" s="47">
        <v>1</v>
      </c>
      <c r="D46" s="47" t="b">
        <v>0</v>
      </c>
      <c r="E46" s="48"/>
      <c r="F46" s="18"/>
      <c r="G46" s="48"/>
      <c r="H46" s="48"/>
      <c r="I46" s="48">
        <f t="shared" si="9"/>
        <v>0</v>
      </c>
      <c r="J46" s="48"/>
      <c r="K46" s="49">
        <f t="shared" si="5"/>
        <v>0</v>
      </c>
      <c r="L46" s="49">
        <f t="shared" si="6"/>
        <v>0</v>
      </c>
      <c r="M46" s="50">
        <f t="shared" si="7"/>
        <v>0</v>
      </c>
      <c r="N46" s="51">
        <f t="shared" si="8"/>
        <v>0</v>
      </c>
      <c r="O46" s="90"/>
    </row>
    <row r="47" spans="1:15" ht="15" thickBot="1" x14ac:dyDescent="0.35">
      <c r="A47" s="90"/>
      <c r="B47" s="46">
        <f>IF(ISBLANK($E47),0,IF(COUNTIF($E$40:$E46,E47)&gt;=1,0,1))</f>
        <v>0</v>
      </c>
      <c r="C47" s="53">
        <v>1</v>
      </c>
      <c r="D47" s="53"/>
      <c r="E47" s="54"/>
      <c r="F47" s="55"/>
      <c r="G47" s="54"/>
      <c r="H47" s="54"/>
      <c r="I47" s="54">
        <f t="shared" si="9"/>
        <v>0</v>
      </c>
      <c r="J47" s="54"/>
      <c r="K47" s="56">
        <f t="shared" si="5"/>
        <v>0</v>
      </c>
      <c r="L47" s="56">
        <f t="shared" si="6"/>
        <v>0</v>
      </c>
      <c r="M47" s="57">
        <f t="shared" si="7"/>
        <v>0</v>
      </c>
      <c r="N47" s="58">
        <f t="shared" si="8"/>
        <v>0</v>
      </c>
      <c r="O47" s="90"/>
    </row>
    <row r="48" spans="1:15" ht="30.75" customHeight="1" thickBot="1" x14ac:dyDescent="0.35">
      <c r="A48" s="90"/>
      <c r="B48" s="152" t="s">
        <v>18</v>
      </c>
      <c r="C48" s="153"/>
      <c r="D48" s="153"/>
      <c r="E48" s="60">
        <f>SUM(IF(B40,1,0),IF(B41,1,0),IF(B42,1,0),IF(B43,1,0),IF(B44,1,0),IF(B45,1,0),IF(B46,1,0),IF(B47,1,0))</f>
        <v>1</v>
      </c>
      <c r="F48" s="61"/>
      <c r="G48" s="154">
        <f>SUM(G40:H47)</f>
        <v>12</v>
      </c>
      <c r="H48" s="155"/>
      <c r="I48" s="98"/>
      <c r="J48" s="99">
        <f>SUMIF(I40:I47,"&gt;=3",J40:J47)</f>
        <v>114</v>
      </c>
      <c r="K48" s="64">
        <f>SUM(K40:K47)</f>
        <v>3.6</v>
      </c>
      <c r="L48" s="65">
        <f>SUM(L40:L47)</f>
        <v>14.399999999999999</v>
      </c>
      <c r="M48" s="66">
        <f>SUM(M40:M47)</f>
        <v>18.240000000000002</v>
      </c>
      <c r="N48" s="67">
        <f t="shared" si="8"/>
        <v>36.24</v>
      </c>
      <c r="O48" s="90"/>
    </row>
    <row r="49" spans="1:15" ht="15" thickBot="1" x14ac:dyDescent="0.35">
      <c r="A49" s="90"/>
      <c r="B49" s="145" t="s">
        <v>17</v>
      </c>
      <c r="C49" s="146"/>
      <c r="D49" s="146"/>
      <c r="E49" s="68">
        <f>IF(E48 =1,0.9,IF(E48 =2,0.9,IF(E48 = 3,1.1,IF(E48 &gt;= 4,1.9,0))))</f>
        <v>0.9</v>
      </c>
      <c r="F49" s="69"/>
      <c r="G49" s="13"/>
      <c r="H49" s="13"/>
      <c r="I49" s="13"/>
      <c r="K49" s="70"/>
      <c r="L49" s="70"/>
      <c r="N49" s="71"/>
      <c r="O49" s="90"/>
    </row>
    <row r="50" spans="1:15" ht="15" thickBot="1" x14ac:dyDescent="0.35">
      <c r="A50" s="90"/>
      <c r="O50" s="90"/>
    </row>
    <row r="51" spans="1:15" ht="15" thickBot="1" x14ac:dyDescent="0.35">
      <c r="A51" s="90"/>
      <c r="B51" s="150" t="s">
        <v>21</v>
      </c>
      <c r="C51" s="162"/>
      <c r="D51" s="162"/>
      <c r="E51" s="151"/>
      <c r="F51" s="72" t="s">
        <v>14</v>
      </c>
      <c r="G51" s="150" t="s">
        <v>15</v>
      </c>
      <c r="H51" s="151"/>
      <c r="I51" s="34"/>
      <c r="K51" s="73" t="str">
        <f>CONCATENATE(Formules!A12,Plafond_PES)</f>
        <v>Bonification PES &gt; 415</v>
      </c>
      <c r="L51" s="74"/>
      <c r="M51" s="75">
        <f>IF(((SUM(G40:H40)*J40+SUM(G41:H41)*J41+SUM(G42:H42)*J42+SUM(G43:H43)*J43+SUM(G44:H44)*J44+SUM(G45:H45)*J45+SUM(G46:H46)*J46+SUM(G47:H47)*J47)-Plafond_PES)*0.04&lt;0,0,((SUM(G40:H40)*J40+SUM(G41:H41)*J41+SUM(G42:H42)*J42+SUM(G43:H43)*J43+SUM(G44:H44)*J44+SUM(G45:H45)*J45+SUM(G46:H46)*J46+SUM(G47:H47)*J47)-Plafond_PES)*0.04)</f>
        <v>1.6400000000000001</v>
      </c>
      <c r="O51" s="90"/>
    </row>
    <row r="52" spans="1:15" x14ac:dyDescent="0.3">
      <c r="A52" s="90"/>
      <c r="B52" s="163"/>
      <c r="C52" s="164"/>
      <c r="D52" s="164"/>
      <c r="E52" s="164"/>
      <c r="F52" s="76"/>
      <c r="G52" s="165"/>
      <c r="H52" s="166"/>
      <c r="I52" s="77"/>
      <c r="K52" s="78" t="s">
        <v>12</v>
      </c>
      <c r="L52" s="79">
        <f>IF((J48-160)&lt;1,0,J48-160)</f>
        <v>0</v>
      </c>
      <c r="M52" s="80">
        <f>(L52^2)*0.1</f>
        <v>0</v>
      </c>
      <c r="O52" s="90"/>
    </row>
    <row r="53" spans="1:15" ht="18.600000000000001" x14ac:dyDescent="0.35">
      <c r="A53" s="90"/>
      <c r="B53" s="156"/>
      <c r="C53" s="157"/>
      <c r="D53" s="157"/>
      <c r="E53" s="157"/>
      <c r="F53" s="81"/>
      <c r="G53" s="158"/>
      <c r="H53" s="159"/>
      <c r="I53" s="77"/>
      <c r="K53" s="78" t="s">
        <v>13</v>
      </c>
      <c r="L53" s="79">
        <f>IF(J48&lt;75,0,J48)</f>
        <v>114</v>
      </c>
      <c r="M53" s="82">
        <f>L53*0.01</f>
        <v>1.1400000000000001</v>
      </c>
      <c r="O53" s="90"/>
    </row>
    <row r="54" spans="1:15" ht="15" thickBot="1" x14ac:dyDescent="0.35">
      <c r="A54" s="90"/>
      <c r="B54" s="156"/>
      <c r="C54" s="157"/>
      <c r="D54" s="157"/>
      <c r="E54" s="157"/>
      <c r="F54" s="81"/>
      <c r="G54" s="158"/>
      <c r="H54" s="159"/>
      <c r="I54" s="77"/>
      <c r="K54" s="83" t="s">
        <v>16</v>
      </c>
      <c r="L54" s="84"/>
      <c r="M54" s="85">
        <f>F58*80+G58*40</f>
        <v>0</v>
      </c>
      <c r="O54" s="90"/>
    </row>
    <row r="55" spans="1:15" ht="16.2" thickBot="1" x14ac:dyDescent="0.35">
      <c r="A55" s="90"/>
      <c r="B55" s="156"/>
      <c r="C55" s="157"/>
      <c r="D55" s="157"/>
      <c r="E55" s="157"/>
      <c r="F55" s="81"/>
      <c r="G55" s="158"/>
      <c r="H55" s="159"/>
      <c r="I55" s="77"/>
      <c r="K55" s="167" t="s">
        <v>35</v>
      </c>
      <c r="L55" s="168"/>
      <c r="M55" s="86">
        <f>SUM(M51:M54,N48)</f>
        <v>39.020000000000003</v>
      </c>
      <c r="O55" s="90"/>
    </row>
    <row r="56" spans="1:15" ht="16.2" thickBot="1" x14ac:dyDescent="0.35">
      <c r="A56" s="90"/>
      <c r="B56" s="156"/>
      <c r="C56" s="157"/>
      <c r="D56" s="157"/>
      <c r="E56" s="157"/>
      <c r="F56" s="81"/>
      <c r="G56" s="158"/>
      <c r="H56" s="159"/>
      <c r="I56" s="77"/>
      <c r="K56" s="160" t="s">
        <v>36</v>
      </c>
      <c r="L56" s="161"/>
      <c r="M56" s="87">
        <f>IF(M55/80&gt;0.45,0.5,M55/80)</f>
        <v>0.5</v>
      </c>
      <c r="O56" s="90"/>
    </row>
    <row r="57" spans="1:15" ht="15" thickBot="1" x14ac:dyDescent="0.35">
      <c r="A57" s="90"/>
      <c r="B57" s="169"/>
      <c r="C57" s="170"/>
      <c r="D57" s="170"/>
      <c r="E57" s="170"/>
      <c r="F57" s="54"/>
      <c r="G57" s="171"/>
      <c r="H57" s="172"/>
      <c r="I57" s="77"/>
      <c r="O57" s="90"/>
    </row>
    <row r="58" spans="1:15" ht="15" thickBot="1" x14ac:dyDescent="0.35">
      <c r="A58" s="90"/>
      <c r="F58" s="88">
        <f>SUM(F52:F57)</f>
        <v>0</v>
      </c>
      <c r="G58" s="173">
        <f>SUM(G52:H57)</f>
        <v>0</v>
      </c>
      <c r="H58" s="174"/>
      <c r="I58" s="89"/>
      <c r="O58" s="90"/>
    </row>
    <row r="59" spans="1:15" x14ac:dyDescent="0.3">
      <c r="A59" s="90"/>
      <c r="O59" s="90"/>
    </row>
    <row r="60" spans="1:15" ht="6.75" customHeight="1" x14ac:dyDescent="0.3">
      <c r="A60" s="90"/>
      <c r="B60" s="91"/>
      <c r="C60" s="91"/>
      <c r="D60" s="91"/>
      <c r="E60" s="92"/>
      <c r="F60" s="90"/>
      <c r="G60" s="90"/>
      <c r="H60" s="90"/>
      <c r="I60" s="90"/>
      <c r="J60" s="90"/>
      <c r="K60" s="90"/>
      <c r="L60" s="90"/>
      <c r="M60" s="90"/>
      <c r="N60" s="90"/>
      <c r="O60" s="90"/>
    </row>
  </sheetData>
  <sheetProtection algorithmName="SHA-512" hashValue="DjcX/PVcED8B7nQjEs6NyKHiECuq6+x3jhpWqWT0bWftLB9uwLxvBMj8pqAMD7Erx7JjPmAT/Ccyv7MEi0ZRnQ==" saltValue="kwbLANKrypnDgPpYSoGa5w==" spinCount="100000" sheet="1" objects="1" scenarios="1"/>
  <mergeCells count="46">
    <mergeCell ref="B57:E57"/>
    <mergeCell ref="G57:H57"/>
    <mergeCell ref="G58:H58"/>
    <mergeCell ref="Q13:U14"/>
    <mergeCell ref="Q15:U15"/>
    <mergeCell ref="B54:E54"/>
    <mergeCell ref="G54:H54"/>
    <mergeCell ref="B55:E55"/>
    <mergeCell ref="G55:H55"/>
    <mergeCell ref="K55:L55"/>
    <mergeCell ref="B56:E56"/>
    <mergeCell ref="G56:H56"/>
    <mergeCell ref="K56:L56"/>
    <mergeCell ref="B49:D49"/>
    <mergeCell ref="B51:E51"/>
    <mergeCell ref="G51:H51"/>
    <mergeCell ref="B52:E52"/>
    <mergeCell ref="G52:H52"/>
    <mergeCell ref="B53:E53"/>
    <mergeCell ref="G53:H53"/>
    <mergeCell ref="B30:E30"/>
    <mergeCell ref="G30:H30"/>
    <mergeCell ref="G31:H31"/>
    <mergeCell ref="G37:H37"/>
    <mergeCell ref="B48:D48"/>
    <mergeCell ref="G48:H48"/>
    <mergeCell ref="B29:E29"/>
    <mergeCell ref="G29:H29"/>
    <mergeCell ref="K29:L29"/>
    <mergeCell ref="B24:E24"/>
    <mergeCell ref="G24:H24"/>
    <mergeCell ref="B25:E25"/>
    <mergeCell ref="G25:H25"/>
    <mergeCell ref="B26:E26"/>
    <mergeCell ref="G26:H26"/>
    <mergeCell ref="B27:E27"/>
    <mergeCell ref="G27:H27"/>
    <mergeCell ref="B28:E28"/>
    <mergeCell ref="G28:H28"/>
    <mergeCell ref="K28:L28"/>
    <mergeCell ref="B22:D22"/>
    <mergeCell ref="B1:N1"/>
    <mergeCell ref="G3:J3"/>
    <mergeCell ref="G10:H10"/>
    <mergeCell ref="B21:D21"/>
    <mergeCell ref="G21:H21"/>
  </mergeCells>
  <conditionalFormatting sqref="J13:M20">
    <cfRule type="cellIs" dxfId="25" priority="14" operator="between">
      <formula>0.01</formula>
      <formula>100</formula>
    </cfRule>
  </conditionalFormatting>
  <conditionalFormatting sqref="F21:I21 K21:M21">
    <cfRule type="cellIs" dxfId="24" priority="13" operator="between">
      <formula>0.01</formula>
      <formula>400</formula>
    </cfRule>
  </conditionalFormatting>
  <conditionalFormatting sqref="L40:M47 J40:J47">
    <cfRule type="cellIs" dxfId="23" priority="12" operator="between">
      <formula>0.01</formula>
      <formula>100</formula>
    </cfRule>
  </conditionalFormatting>
  <conditionalFormatting sqref="F48:I48 K48:M48">
    <cfRule type="cellIs" dxfId="22" priority="11" operator="between">
      <formula>0.01</formula>
      <formula>400</formula>
    </cfRule>
  </conditionalFormatting>
  <conditionalFormatting sqref="K40:K47">
    <cfRule type="cellIs" dxfId="21" priority="10" operator="between">
      <formula>0.01</formula>
      <formula>100</formula>
    </cfRule>
  </conditionalFormatting>
  <conditionalFormatting sqref="N13:N21">
    <cfRule type="cellIs" dxfId="20" priority="9" operator="between">
      <formula>0.01</formula>
      <formula>100</formula>
    </cfRule>
  </conditionalFormatting>
  <conditionalFormatting sqref="N40:N48">
    <cfRule type="cellIs" dxfId="19" priority="8" operator="between">
      <formula>0.01</formula>
      <formula>100</formula>
    </cfRule>
  </conditionalFormatting>
  <conditionalFormatting sqref="J48">
    <cfRule type="cellIs" dxfId="18" priority="7" operator="between">
      <formula>0.01</formula>
      <formula>400</formula>
    </cfRule>
  </conditionalFormatting>
  <conditionalFormatting sqref="B13:B20">
    <cfRule type="cellIs" dxfId="17" priority="5" operator="greaterThan">
      <formula>0</formula>
    </cfRule>
  </conditionalFormatting>
  <conditionalFormatting sqref="J21">
    <cfRule type="cellIs" dxfId="16" priority="3" operator="between">
      <formula>0.01</formula>
      <formula>400</formula>
    </cfRule>
  </conditionalFormatting>
  <conditionalFormatting sqref="B40:B47">
    <cfRule type="cellIs" dxfId="15" priority="2" operator="greaterThan">
      <formula>0</formula>
    </cfRule>
  </conditionalFormatting>
  <conditionalFormatting sqref="N12">
    <cfRule type="cellIs" dxfId="14" priority="1" operator="between">
      <formula>0.01</formula>
      <formula>100</formula>
    </cfRule>
  </conditionalFormatting>
  <hyperlinks>
    <hyperlink ref="Q15" r:id="rId1"/>
  </hyperlinks>
  <pageMargins left="0.70866141732283472" right="0.70866141732283472" top="0.74803149606299213" bottom="0.74803149606299213" header="0.31496062992125984" footer="0.31496062992125984"/>
  <pageSetup scale="49" orientation="portrait" horizontalDpi="4294967293" verticalDpi="0" r:id="rId2"/>
  <ignoredErrors>
    <ignoredError sqref="B13:B20 B40:B47" unlockedFormula="1"/>
  </ignoredError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82" r:id="rId5" name="Drop Down 38">
              <controlPr defaultSize="0" autoLine="0" autoPict="0">
                <anchor moveWithCells="1">
                  <from>
                    <xdr:col>4</xdr:col>
                    <xdr:colOff>76200</xdr:colOff>
                    <xdr:row>8</xdr:row>
                    <xdr:rowOff>38100</xdr:rowOff>
                  </from>
                  <to>
                    <xdr:col>4</xdr:col>
                    <xdr:colOff>906780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6" name="Drop Down 39">
              <controlPr defaultSize="0" autoLine="0" autoPict="0">
                <anchor moveWithCells="1">
                  <from>
                    <xdr:col>4</xdr:col>
                    <xdr:colOff>76200</xdr:colOff>
                    <xdr:row>35</xdr:row>
                    <xdr:rowOff>38100</xdr:rowOff>
                  </from>
                  <to>
                    <xdr:col>4</xdr:col>
                    <xdr:colOff>906780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7" name="Drop Down 40">
              <controlPr defaultSize="0" autoLine="0" autoPict="0">
                <anchor moveWithCells="1">
                  <from>
                    <xdr:col>2</xdr:col>
                    <xdr:colOff>0</xdr:colOff>
                    <xdr:row>12</xdr:row>
                    <xdr:rowOff>7620</xdr:rowOff>
                  </from>
                  <to>
                    <xdr:col>2</xdr:col>
                    <xdr:colOff>1135380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8" name="Check Box 41">
              <controlPr locked="0" defaultSize="0" autoFill="0" autoLine="0" autoPict="0">
                <anchor moveWithCells="1">
                  <from>
                    <xdr:col>3</xdr:col>
                    <xdr:colOff>403860</xdr:colOff>
                    <xdr:row>11</xdr:row>
                    <xdr:rowOff>182880</xdr:rowOff>
                  </from>
                  <to>
                    <xdr:col>3</xdr:col>
                    <xdr:colOff>708660</xdr:colOff>
                    <xdr:row>13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9" name="Drop Down 42">
              <controlPr defaultSize="0" autoLine="0" autoPict="0">
                <anchor moveWithCells="1">
                  <from>
                    <xdr:col>2</xdr:col>
                    <xdr:colOff>0</xdr:colOff>
                    <xdr:row>13</xdr:row>
                    <xdr:rowOff>7620</xdr:rowOff>
                  </from>
                  <to>
                    <xdr:col>2</xdr:col>
                    <xdr:colOff>1135380</xdr:colOff>
                    <xdr:row>14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10" name="Drop Down 43">
              <controlPr defaultSize="0" autoLine="0" autoPict="0">
                <anchor moveWithCells="1">
                  <from>
                    <xdr:col>2</xdr:col>
                    <xdr:colOff>0</xdr:colOff>
                    <xdr:row>14</xdr:row>
                    <xdr:rowOff>7620</xdr:rowOff>
                  </from>
                  <to>
                    <xdr:col>2</xdr:col>
                    <xdr:colOff>1135380</xdr:colOff>
                    <xdr:row>15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11" name="Drop Down 44">
              <controlPr defaultSize="0" autoLine="0" autoPict="0">
                <anchor moveWithCells="1">
                  <from>
                    <xdr:col>2</xdr:col>
                    <xdr:colOff>0</xdr:colOff>
                    <xdr:row>15</xdr:row>
                    <xdr:rowOff>7620</xdr:rowOff>
                  </from>
                  <to>
                    <xdr:col>2</xdr:col>
                    <xdr:colOff>1135380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12" name="Drop Down 45">
              <controlPr defaultSize="0" autoLine="0" autoPict="0">
                <anchor moveWithCells="1">
                  <from>
                    <xdr:col>2</xdr:col>
                    <xdr:colOff>0</xdr:colOff>
                    <xdr:row>16</xdr:row>
                    <xdr:rowOff>7620</xdr:rowOff>
                  </from>
                  <to>
                    <xdr:col>2</xdr:col>
                    <xdr:colOff>1135380</xdr:colOff>
                    <xdr:row>17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13" name="Drop Down 46">
              <controlPr defaultSize="0" autoLine="0" autoPict="0">
                <anchor moveWithCells="1">
                  <from>
                    <xdr:col>2</xdr:col>
                    <xdr:colOff>0</xdr:colOff>
                    <xdr:row>17</xdr:row>
                    <xdr:rowOff>7620</xdr:rowOff>
                  </from>
                  <to>
                    <xdr:col>2</xdr:col>
                    <xdr:colOff>1135380</xdr:colOff>
                    <xdr:row>18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14" name="Drop Down 47">
              <controlPr defaultSize="0" autoLine="0" autoPict="0">
                <anchor moveWithCells="1">
                  <from>
                    <xdr:col>2</xdr:col>
                    <xdr:colOff>0</xdr:colOff>
                    <xdr:row>18</xdr:row>
                    <xdr:rowOff>7620</xdr:rowOff>
                  </from>
                  <to>
                    <xdr:col>2</xdr:col>
                    <xdr:colOff>1135380</xdr:colOff>
                    <xdr:row>19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15" name="Drop Down 48">
              <controlPr defaultSize="0" autoLine="0" autoPict="0">
                <anchor moveWithCells="1">
                  <from>
                    <xdr:col>2</xdr:col>
                    <xdr:colOff>0</xdr:colOff>
                    <xdr:row>18</xdr:row>
                    <xdr:rowOff>182880</xdr:rowOff>
                  </from>
                  <to>
                    <xdr:col>2</xdr:col>
                    <xdr:colOff>1135380</xdr:colOff>
                    <xdr:row>19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16" name="Check Box 49">
              <controlPr locked="0" defaultSize="0" autoFill="0" autoLine="0" autoPict="0">
                <anchor moveWithCells="1">
                  <from>
                    <xdr:col>3</xdr:col>
                    <xdr:colOff>403860</xdr:colOff>
                    <xdr:row>13</xdr:row>
                    <xdr:rowOff>182880</xdr:rowOff>
                  </from>
                  <to>
                    <xdr:col>3</xdr:col>
                    <xdr:colOff>708660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17" name="Check Box 50">
              <controlPr locked="0" defaultSize="0" autoFill="0" autoLine="0" autoPict="0">
                <anchor moveWithCells="1">
                  <from>
                    <xdr:col>3</xdr:col>
                    <xdr:colOff>403860</xdr:colOff>
                    <xdr:row>12</xdr:row>
                    <xdr:rowOff>182880</xdr:rowOff>
                  </from>
                  <to>
                    <xdr:col>3</xdr:col>
                    <xdr:colOff>708660</xdr:colOff>
                    <xdr:row>14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18" name="Check Box 51">
              <controlPr locked="0" defaultSize="0" autoFill="0" autoLine="0" autoPict="0">
                <anchor moveWithCells="1">
                  <from>
                    <xdr:col>3</xdr:col>
                    <xdr:colOff>403860</xdr:colOff>
                    <xdr:row>14</xdr:row>
                    <xdr:rowOff>182880</xdr:rowOff>
                  </from>
                  <to>
                    <xdr:col>3</xdr:col>
                    <xdr:colOff>708660</xdr:colOff>
                    <xdr:row>16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19" name="Check Box 52">
              <controlPr locked="0" defaultSize="0" autoFill="0" autoLine="0" autoPict="0">
                <anchor moveWithCells="1">
                  <from>
                    <xdr:col>3</xdr:col>
                    <xdr:colOff>403860</xdr:colOff>
                    <xdr:row>15</xdr:row>
                    <xdr:rowOff>190500</xdr:rowOff>
                  </from>
                  <to>
                    <xdr:col>3</xdr:col>
                    <xdr:colOff>708660</xdr:colOff>
                    <xdr:row>17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20" name="Check Box 53">
              <controlPr locked="0" defaultSize="0" autoFill="0" autoLine="0" autoPict="0">
                <anchor moveWithCells="1">
                  <from>
                    <xdr:col>3</xdr:col>
                    <xdr:colOff>388620</xdr:colOff>
                    <xdr:row>16</xdr:row>
                    <xdr:rowOff>182880</xdr:rowOff>
                  </from>
                  <to>
                    <xdr:col>3</xdr:col>
                    <xdr:colOff>693420</xdr:colOff>
                    <xdr:row>18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21" name="Check Box 54">
              <controlPr locked="0" defaultSize="0" autoFill="0" autoLine="0" autoPict="0">
                <anchor moveWithCells="1">
                  <from>
                    <xdr:col>3</xdr:col>
                    <xdr:colOff>388620</xdr:colOff>
                    <xdr:row>17</xdr:row>
                    <xdr:rowOff>182880</xdr:rowOff>
                  </from>
                  <to>
                    <xdr:col>3</xdr:col>
                    <xdr:colOff>693420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22" name="Check Box 55">
              <controlPr locked="0" defaultSize="0" autoFill="0" autoLine="0" autoPict="0">
                <anchor moveWithCells="1">
                  <from>
                    <xdr:col>3</xdr:col>
                    <xdr:colOff>388620</xdr:colOff>
                    <xdr:row>18</xdr:row>
                    <xdr:rowOff>182880</xdr:rowOff>
                  </from>
                  <to>
                    <xdr:col>3</xdr:col>
                    <xdr:colOff>693420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23" name="Drop Down 56">
              <controlPr defaultSize="0" autoLine="0" autoPict="0">
                <anchor moveWithCells="1">
                  <from>
                    <xdr:col>2</xdr:col>
                    <xdr:colOff>0</xdr:colOff>
                    <xdr:row>39</xdr:row>
                    <xdr:rowOff>7620</xdr:rowOff>
                  </from>
                  <to>
                    <xdr:col>2</xdr:col>
                    <xdr:colOff>1135380</xdr:colOff>
                    <xdr:row>40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24" name="Check Box 57">
              <controlPr locked="0" defaultSize="0" autoFill="0" autoLine="0" autoPict="0">
                <anchor moveWithCells="1">
                  <from>
                    <xdr:col>3</xdr:col>
                    <xdr:colOff>365760</xdr:colOff>
                    <xdr:row>38</xdr:row>
                    <xdr:rowOff>182880</xdr:rowOff>
                  </from>
                  <to>
                    <xdr:col>3</xdr:col>
                    <xdr:colOff>670560</xdr:colOff>
                    <xdr:row>40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25" name="Drop Down 58">
              <controlPr defaultSize="0" autoLine="0" autoPict="0">
                <anchor moveWithCells="1">
                  <from>
                    <xdr:col>2</xdr:col>
                    <xdr:colOff>0</xdr:colOff>
                    <xdr:row>40</xdr:row>
                    <xdr:rowOff>7620</xdr:rowOff>
                  </from>
                  <to>
                    <xdr:col>2</xdr:col>
                    <xdr:colOff>1135380</xdr:colOff>
                    <xdr:row>41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26" name="Drop Down 59">
              <controlPr defaultSize="0" autoLine="0" autoPict="0">
                <anchor moveWithCells="1">
                  <from>
                    <xdr:col>2</xdr:col>
                    <xdr:colOff>0</xdr:colOff>
                    <xdr:row>41</xdr:row>
                    <xdr:rowOff>7620</xdr:rowOff>
                  </from>
                  <to>
                    <xdr:col>2</xdr:col>
                    <xdr:colOff>1135380</xdr:colOff>
                    <xdr:row>42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27" name="Drop Down 60">
              <controlPr defaultSize="0" autoLine="0" autoPict="0">
                <anchor moveWithCells="1">
                  <from>
                    <xdr:col>2</xdr:col>
                    <xdr:colOff>0</xdr:colOff>
                    <xdr:row>42</xdr:row>
                    <xdr:rowOff>7620</xdr:rowOff>
                  </from>
                  <to>
                    <xdr:col>2</xdr:col>
                    <xdr:colOff>1135380</xdr:colOff>
                    <xdr:row>43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28" name="Drop Down 61">
              <controlPr defaultSize="0" autoLine="0" autoPict="0">
                <anchor moveWithCells="1">
                  <from>
                    <xdr:col>2</xdr:col>
                    <xdr:colOff>0</xdr:colOff>
                    <xdr:row>43</xdr:row>
                    <xdr:rowOff>7620</xdr:rowOff>
                  </from>
                  <to>
                    <xdr:col>2</xdr:col>
                    <xdr:colOff>1135380</xdr:colOff>
                    <xdr:row>44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29" name="Drop Down 62">
              <controlPr defaultSize="0" autoLine="0" autoPict="0">
                <anchor moveWithCells="1">
                  <from>
                    <xdr:col>2</xdr:col>
                    <xdr:colOff>0</xdr:colOff>
                    <xdr:row>44</xdr:row>
                    <xdr:rowOff>7620</xdr:rowOff>
                  </from>
                  <to>
                    <xdr:col>2</xdr:col>
                    <xdr:colOff>1135380</xdr:colOff>
                    <xdr:row>45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30" name="Drop Down 63">
              <controlPr defaultSize="0" autoLine="0" autoPict="0">
                <anchor moveWithCells="1">
                  <from>
                    <xdr:col>2</xdr:col>
                    <xdr:colOff>0</xdr:colOff>
                    <xdr:row>45</xdr:row>
                    <xdr:rowOff>7620</xdr:rowOff>
                  </from>
                  <to>
                    <xdr:col>2</xdr:col>
                    <xdr:colOff>1135380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8" r:id="rId31" name="Drop Down 64">
              <controlPr defaultSize="0" autoLine="0" autoPict="0">
                <anchor moveWithCells="1">
                  <from>
                    <xdr:col>2</xdr:col>
                    <xdr:colOff>0</xdr:colOff>
                    <xdr:row>45</xdr:row>
                    <xdr:rowOff>182880</xdr:rowOff>
                  </from>
                  <to>
                    <xdr:col>2</xdr:col>
                    <xdr:colOff>1135380</xdr:colOff>
                    <xdr:row>46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9" r:id="rId32" name="Check Box 65">
              <controlPr locked="0" defaultSize="0" autoFill="0" autoLine="0" autoPict="0">
                <anchor moveWithCells="1">
                  <from>
                    <xdr:col>3</xdr:col>
                    <xdr:colOff>365760</xdr:colOff>
                    <xdr:row>39</xdr:row>
                    <xdr:rowOff>182880</xdr:rowOff>
                  </from>
                  <to>
                    <xdr:col>3</xdr:col>
                    <xdr:colOff>670560</xdr:colOff>
                    <xdr:row>41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0" r:id="rId33" name="Check Box 66">
              <controlPr locked="0" defaultSize="0" autoFill="0" autoLine="0" autoPict="0">
                <anchor moveWithCells="1">
                  <from>
                    <xdr:col>3</xdr:col>
                    <xdr:colOff>365760</xdr:colOff>
                    <xdr:row>40</xdr:row>
                    <xdr:rowOff>175260</xdr:rowOff>
                  </from>
                  <to>
                    <xdr:col>3</xdr:col>
                    <xdr:colOff>670560</xdr:colOff>
                    <xdr:row>42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1" r:id="rId34" name="Check Box 67">
              <controlPr locked="0" defaultSize="0" autoFill="0" autoLine="0" autoPict="0">
                <anchor moveWithCells="1">
                  <from>
                    <xdr:col>3</xdr:col>
                    <xdr:colOff>365760</xdr:colOff>
                    <xdr:row>42</xdr:row>
                    <xdr:rowOff>0</xdr:rowOff>
                  </from>
                  <to>
                    <xdr:col>3</xdr:col>
                    <xdr:colOff>670560</xdr:colOff>
                    <xdr:row>43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2" r:id="rId35" name="Check Box 68">
              <controlPr locked="0" defaultSize="0" autoFill="0" autoLine="0" autoPict="0">
                <anchor moveWithCells="1">
                  <from>
                    <xdr:col>3</xdr:col>
                    <xdr:colOff>365760</xdr:colOff>
                    <xdr:row>42</xdr:row>
                    <xdr:rowOff>175260</xdr:rowOff>
                  </from>
                  <to>
                    <xdr:col>3</xdr:col>
                    <xdr:colOff>670560</xdr:colOff>
                    <xdr:row>44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3" r:id="rId36" name="Check Box 69">
              <controlPr locked="0" defaultSize="0" autoFill="0" autoLine="0" autoPict="0">
                <anchor moveWithCells="1">
                  <from>
                    <xdr:col>3</xdr:col>
                    <xdr:colOff>365760</xdr:colOff>
                    <xdr:row>43</xdr:row>
                    <xdr:rowOff>160020</xdr:rowOff>
                  </from>
                  <to>
                    <xdr:col>3</xdr:col>
                    <xdr:colOff>670560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4" r:id="rId37" name="Check Box 70">
              <controlPr locked="0" defaultSize="0" autoFill="0" autoLine="0" autoPict="0">
                <anchor moveWithCells="1">
                  <from>
                    <xdr:col>3</xdr:col>
                    <xdr:colOff>373380</xdr:colOff>
                    <xdr:row>44</xdr:row>
                    <xdr:rowOff>175260</xdr:rowOff>
                  </from>
                  <to>
                    <xdr:col>3</xdr:col>
                    <xdr:colOff>678180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5" r:id="rId38" name="Check Box 71">
              <controlPr locked="0" defaultSize="0" autoFill="0" autoLine="0" autoPict="0">
                <anchor moveWithCells="1">
                  <from>
                    <xdr:col>3</xdr:col>
                    <xdr:colOff>373380</xdr:colOff>
                    <xdr:row>46</xdr:row>
                    <xdr:rowOff>0</xdr:rowOff>
                  </from>
                  <to>
                    <xdr:col>3</xdr:col>
                    <xdr:colOff>678180</xdr:colOff>
                    <xdr:row>47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/>
  <dimension ref="A1:P78"/>
  <sheetViews>
    <sheetView tabSelected="1" zoomScale="95" zoomScaleNormal="95" workbookViewId="0">
      <selection activeCell="L70" sqref="L70"/>
    </sheetView>
  </sheetViews>
  <sheetFormatPr baseColWidth="10" defaultColWidth="11.44140625" defaultRowHeight="14.4" x14ac:dyDescent="0.3"/>
  <cols>
    <col min="1" max="1" width="1.109375" style="12" customWidth="1"/>
    <col min="2" max="2" width="13.88671875" style="12" customWidth="1"/>
    <col min="3" max="3" width="17.109375" style="12" customWidth="1"/>
    <col min="4" max="4" width="17.44140625" style="12" customWidth="1"/>
    <col min="5" max="5" width="15.5546875" style="13" customWidth="1"/>
    <col min="6" max="6" width="35.109375" style="12" customWidth="1"/>
    <col min="7" max="7" width="7.88671875" style="12" bestFit="1" customWidth="1"/>
    <col min="8" max="8" width="11.109375" style="12" bestFit="1" customWidth="1"/>
    <col min="9" max="9" width="4" style="12" hidden="1" customWidth="1"/>
    <col min="10" max="10" width="17.33203125" style="12" customWidth="1"/>
    <col min="11" max="11" width="15.88671875" style="12" customWidth="1"/>
    <col min="12" max="12" width="11.44140625" style="12"/>
    <col min="13" max="13" width="12.109375" style="12" customWidth="1"/>
    <col min="14" max="14" width="12.5546875" style="12" customWidth="1"/>
    <col min="15" max="15" width="8.6640625" style="12" customWidth="1"/>
    <col min="16" max="16" width="1.109375" style="12" customWidth="1"/>
    <col min="17" max="16384" width="11.44140625" style="12"/>
  </cols>
  <sheetData>
    <row r="1" spans="1:16" ht="26.4" thickBot="1" x14ac:dyDescent="0.55000000000000004">
      <c r="B1" s="147" t="s">
        <v>62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</row>
    <row r="2" spans="1:16" ht="16.2" thickBot="1" x14ac:dyDescent="0.35">
      <c r="M2" s="14" t="s">
        <v>25</v>
      </c>
      <c r="N2" s="15" t="s">
        <v>8</v>
      </c>
      <c r="O2" s="16" t="s">
        <v>27</v>
      </c>
    </row>
    <row r="3" spans="1:16" ht="16.2" thickBot="1" x14ac:dyDescent="0.35">
      <c r="F3" s="17" t="s">
        <v>23</v>
      </c>
      <c r="G3" s="186"/>
      <c r="H3" s="186"/>
      <c r="I3" s="186"/>
      <c r="J3" s="187"/>
      <c r="K3" s="104"/>
      <c r="L3" s="18"/>
      <c r="M3" s="19" t="s">
        <v>0</v>
      </c>
      <c r="N3" s="20">
        <f>N30</f>
        <v>0</v>
      </c>
      <c r="O3" s="21">
        <f>N31</f>
        <v>0</v>
      </c>
    </row>
    <row r="4" spans="1:16" ht="16.2" thickBot="1" x14ac:dyDescent="0.35">
      <c r="M4" s="22" t="s">
        <v>26</v>
      </c>
      <c r="N4" s="23">
        <f>N66</f>
        <v>0</v>
      </c>
      <c r="O4" s="24">
        <f>N67</f>
        <v>0</v>
      </c>
    </row>
    <row r="5" spans="1:16" ht="15" thickBot="1" x14ac:dyDescent="0.35">
      <c r="B5" s="130" t="s">
        <v>24</v>
      </c>
      <c r="C5" s="25"/>
      <c r="D5" s="25"/>
      <c r="E5" s="196" t="s">
        <v>61</v>
      </c>
      <c r="F5" s="197"/>
      <c r="G5" s="116"/>
      <c r="H5" s="203" t="s">
        <v>55</v>
      </c>
      <c r="I5" s="203"/>
      <c r="J5" s="203"/>
      <c r="K5" s="203"/>
      <c r="L5" s="116"/>
      <c r="M5" s="26" t="s">
        <v>31</v>
      </c>
      <c r="N5" s="27">
        <f>SUM(N3:N4)</f>
        <v>0</v>
      </c>
      <c r="O5" s="28">
        <f>SUM(O3:O4)</f>
        <v>0</v>
      </c>
    </row>
    <row r="6" spans="1:16" x14ac:dyDescent="0.3">
      <c r="B6" s="130" t="str">
        <f>Formules!A2</f>
        <v>Version : 22 mars 2018</v>
      </c>
      <c r="C6" s="25"/>
      <c r="D6" s="25"/>
      <c r="E6" s="198"/>
      <c r="F6" s="199"/>
      <c r="G6" s="120" t="b">
        <v>0</v>
      </c>
      <c r="H6" s="202" t="s">
        <v>54</v>
      </c>
      <c r="I6" s="202"/>
      <c r="J6" s="202"/>
      <c r="K6" s="117">
        <v>4</v>
      </c>
      <c r="L6" s="116"/>
    </row>
    <row r="7" spans="1:16" x14ac:dyDescent="0.3">
      <c r="B7" s="29"/>
      <c r="C7" s="29"/>
      <c r="D7" s="29"/>
      <c r="E7" s="69"/>
      <c r="F7" s="69"/>
      <c r="G7" s="116"/>
      <c r="H7" s="116"/>
      <c r="I7" s="116"/>
      <c r="J7" s="116"/>
      <c r="K7" s="116"/>
      <c r="L7" s="116"/>
    </row>
    <row r="8" spans="1:16" ht="6.75" customHeight="1" x14ac:dyDescent="0.3">
      <c r="A8" s="30"/>
      <c r="B8" s="31"/>
      <c r="C8" s="31"/>
      <c r="D8" s="31"/>
      <c r="E8" s="32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</row>
    <row r="9" spans="1:16" ht="18.600000000000001" thickBot="1" x14ac:dyDescent="0.4">
      <c r="A9" s="30"/>
      <c r="B9" s="33" t="s">
        <v>0</v>
      </c>
      <c r="C9" s="33"/>
      <c r="D9" s="33"/>
      <c r="E9" s="100"/>
      <c r="P9" s="30"/>
    </row>
    <row r="10" spans="1:16" ht="15" thickBot="1" x14ac:dyDescent="0.35">
      <c r="A10" s="30"/>
      <c r="G10" s="150" t="s">
        <v>9</v>
      </c>
      <c r="H10" s="151"/>
      <c r="I10" s="34"/>
      <c r="P10" s="30"/>
    </row>
    <row r="11" spans="1:16" ht="15" thickBot="1" x14ac:dyDescent="0.35">
      <c r="A11" s="30"/>
      <c r="B11" s="35" t="s">
        <v>46</v>
      </c>
      <c r="C11" s="35" t="s">
        <v>43</v>
      </c>
      <c r="D11" s="35" t="s">
        <v>47</v>
      </c>
      <c r="E11" s="35" t="s">
        <v>2</v>
      </c>
      <c r="F11" s="35" t="s">
        <v>1</v>
      </c>
      <c r="G11" s="35" t="s">
        <v>42</v>
      </c>
      <c r="H11" s="35" t="s">
        <v>19</v>
      </c>
      <c r="I11" s="35"/>
      <c r="J11" s="35" t="s">
        <v>4</v>
      </c>
      <c r="K11" s="35" t="s">
        <v>51</v>
      </c>
      <c r="L11" s="35" t="s">
        <v>5</v>
      </c>
      <c r="M11" s="35" t="s">
        <v>6</v>
      </c>
      <c r="N11" s="35" t="s">
        <v>7</v>
      </c>
      <c r="O11" s="35" t="s">
        <v>8</v>
      </c>
      <c r="P11" s="30"/>
    </row>
    <row r="12" spans="1:16" ht="15" thickBot="1" x14ac:dyDescent="0.35">
      <c r="A12" s="30"/>
      <c r="B12" s="36"/>
      <c r="C12" s="37"/>
      <c r="D12" s="37"/>
      <c r="E12" s="38"/>
      <c r="F12" s="37"/>
      <c r="G12" s="37"/>
      <c r="H12" s="37"/>
      <c r="I12" s="37"/>
      <c r="J12" s="37"/>
      <c r="K12" s="114"/>
      <c r="L12" s="39">
        <f>E22</f>
        <v>0</v>
      </c>
      <c r="M12" s="39" t="s">
        <v>10</v>
      </c>
      <c r="N12" s="39" t="s">
        <v>11</v>
      </c>
      <c r="O12" s="115"/>
      <c r="P12" s="30"/>
    </row>
    <row r="13" spans="1:16" x14ac:dyDescent="0.3">
      <c r="A13" s="30"/>
      <c r="B13" s="40">
        <f>IF(ISBLANK(E13),0,1)</f>
        <v>0</v>
      </c>
      <c r="C13" s="9">
        <v>1</v>
      </c>
      <c r="D13" s="9" t="b">
        <v>0</v>
      </c>
      <c r="E13" s="1"/>
      <c r="F13" s="121"/>
      <c r="G13" s="1"/>
      <c r="H13" s="1"/>
      <c r="I13" s="38">
        <f>SUM(G13:H13)</f>
        <v>0</v>
      </c>
      <c r="J13" s="1"/>
      <c r="K13" s="39">
        <f>IF($G$6=TRUE,0,IF(OR(C13=3,C13=4),J13,0))</f>
        <v>0</v>
      </c>
      <c r="L13" s="43">
        <f t="shared" ref="L13:L20" si="0">IF(B13=TRUE,$E$22*SUM(G13:H13)*B13,$E$22*SUM(G13:H13)*D13)</f>
        <v>0</v>
      </c>
      <c r="M13" s="43">
        <f>SUM(G13:H13)*1.2</f>
        <v>0</v>
      </c>
      <c r="N13" s="44">
        <f>SUM(G13:H13)*J13*0.04</f>
        <v>0</v>
      </c>
      <c r="O13" s="45">
        <f>SUM(L13:N13)</f>
        <v>0</v>
      </c>
      <c r="P13" s="30"/>
    </row>
    <row r="14" spans="1:16" x14ac:dyDescent="0.3">
      <c r="A14" s="30"/>
      <c r="B14" s="46">
        <f>IF(ISBLANK(E14),0,IF(COUNTIF(E13:E13,E14)&gt;=1,0,1))</f>
        <v>0</v>
      </c>
      <c r="C14" s="10">
        <v>1</v>
      </c>
      <c r="D14" s="10" t="b">
        <v>0</v>
      </c>
      <c r="E14" s="3"/>
      <c r="F14" s="4"/>
      <c r="G14" s="3"/>
      <c r="H14" s="3"/>
      <c r="I14" s="48">
        <f>SUM(G14:H14)</f>
        <v>0</v>
      </c>
      <c r="J14" s="3"/>
      <c r="K14" s="79">
        <f t="shared" ref="K14:K20" si="1">IF($G$6=TRUE,0,IF(OR(C14=3,C14=4),J14,0))</f>
        <v>0</v>
      </c>
      <c r="L14" s="49">
        <f t="shared" si="0"/>
        <v>0</v>
      </c>
      <c r="M14" s="49">
        <f t="shared" ref="M14:M20" si="2">SUM(G14:H14)*1.2</f>
        <v>0</v>
      </c>
      <c r="N14" s="50">
        <f t="shared" ref="N14:N20" si="3">SUM(G14:H14)*J14*0.04</f>
        <v>0</v>
      </c>
      <c r="O14" s="51">
        <f t="shared" ref="O14:O21" si="4">SUM(L14:N14)</f>
        <v>0</v>
      </c>
      <c r="P14" s="30"/>
    </row>
    <row r="15" spans="1:16" x14ac:dyDescent="0.3">
      <c r="A15" s="30"/>
      <c r="B15" s="46">
        <f>IF(ISBLANK($E15),0,IF(COUNTIF($E$13:$E14,E15)&gt;=1,0,1))</f>
        <v>0</v>
      </c>
      <c r="C15" s="10">
        <v>1</v>
      </c>
      <c r="D15" s="10" t="b">
        <v>0</v>
      </c>
      <c r="E15" s="3"/>
      <c r="F15" s="4"/>
      <c r="G15" s="3"/>
      <c r="H15" s="3"/>
      <c r="I15" s="48">
        <f t="shared" ref="I15:I18" si="5">SUM(G15:H15)</f>
        <v>0</v>
      </c>
      <c r="J15" s="3"/>
      <c r="K15" s="79">
        <f>IF($G$6=TRUE,0,IF(OR(C15=3,C15=4),J15,0))</f>
        <v>0</v>
      </c>
      <c r="L15" s="49">
        <f t="shared" si="0"/>
        <v>0</v>
      </c>
      <c r="M15" s="49">
        <f t="shared" si="2"/>
        <v>0</v>
      </c>
      <c r="N15" s="50">
        <f t="shared" si="3"/>
        <v>0</v>
      </c>
      <c r="O15" s="51">
        <f t="shared" si="4"/>
        <v>0</v>
      </c>
      <c r="P15" s="30"/>
    </row>
    <row r="16" spans="1:16" x14ac:dyDescent="0.3">
      <c r="A16" s="30"/>
      <c r="B16" s="46">
        <f>IF(ISBLANK($E16),0,IF(COUNTIF($E$13:$E15,E16)&gt;=1,0,1))</f>
        <v>0</v>
      </c>
      <c r="C16" s="10">
        <v>1</v>
      </c>
      <c r="D16" s="10" t="b">
        <v>0</v>
      </c>
      <c r="E16" s="3"/>
      <c r="F16" s="4"/>
      <c r="G16" s="3"/>
      <c r="H16" s="3"/>
      <c r="I16" s="48">
        <f t="shared" si="5"/>
        <v>0</v>
      </c>
      <c r="J16" s="3"/>
      <c r="K16" s="79">
        <f t="shared" si="1"/>
        <v>0</v>
      </c>
      <c r="L16" s="49">
        <f t="shared" si="0"/>
        <v>0</v>
      </c>
      <c r="M16" s="49">
        <f t="shared" si="2"/>
        <v>0</v>
      </c>
      <c r="N16" s="50">
        <f t="shared" si="3"/>
        <v>0</v>
      </c>
      <c r="O16" s="51">
        <f t="shared" si="4"/>
        <v>0</v>
      </c>
      <c r="P16" s="30"/>
    </row>
    <row r="17" spans="1:16" x14ac:dyDescent="0.3">
      <c r="A17" s="30"/>
      <c r="B17" s="46">
        <f>IF(ISBLANK($E17),0,IF(COUNTIF($E$13:$E16,E17)&gt;=1,0,1))</f>
        <v>0</v>
      </c>
      <c r="C17" s="10">
        <v>1</v>
      </c>
      <c r="D17" s="10" t="b">
        <v>0</v>
      </c>
      <c r="E17" s="3"/>
      <c r="F17" s="4"/>
      <c r="G17" s="3"/>
      <c r="H17" s="3"/>
      <c r="I17" s="48">
        <f t="shared" si="5"/>
        <v>0</v>
      </c>
      <c r="J17" s="3"/>
      <c r="K17" s="79">
        <f>IF($G$6=TRUE,0,IF(OR(C17=3,C17=4),J17,0))</f>
        <v>0</v>
      </c>
      <c r="L17" s="49">
        <f t="shared" si="0"/>
        <v>0</v>
      </c>
      <c r="M17" s="49">
        <f t="shared" si="2"/>
        <v>0</v>
      </c>
      <c r="N17" s="50">
        <f t="shared" si="3"/>
        <v>0</v>
      </c>
      <c r="O17" s="51">
        <f t="shared" si="4"/>
        <v>0</v>
      </c>
      <c r="P17" s="30"/>
    </row>
    <row r="18" spans="1:16" x14ac:dyDescent="0.3">
      <c r="A18" s="30"/>
      <c r="B18" s="46">
        <f>IF(ISBLANK($E18),0,IF(COUNTIF($E$13:$E17,E18)&gt;=1,0,1))</f>
        <v>0</v>
      </c>
      <c r="C18" s="10">
        <v>1</v>
      </c>
      <c r="D18" s="10" t="b">
        <v>0</v>
      </c>
      <c r="E18" s="3"/>
      <c r="F18" s="4"/>
      <c r="G18" s="3"/>
      <c r="H18" s="3"/>
      <c r="I18" s="48">
        <f t="shared" si="5"/>
        <v>0</v>
      </c>
      <c r="J18" s="3"/>
      <c r="K18" s="79">
        <f t="shared" si="1"/>
        <v>0</v>
      </c>
      <c r="L18" s="49">
        <f t="shared" si="0"/>
        <v>0</v>
      </c>
      <c r="M18" s="49">
        <f t="shared" si="2"/>
        <v>0</v>
      </c>
      <c r="N18" s="50">
        <f t="shared" si="3"/>
        <v>0</v>
      </c>
      <c r="O18" s="51">
        <f t="shared" si="4"/>
        <v>0</v>
      </c>
      <c r="P18" s="30"/>
    </row>
    <row r="19" spans="1:16" x14ac:dyDescent="0.3">
      <c r="A19" s="30"/>
      <c r="B19" s="46">
        <f>IF(ISBLANK($E19),0,IF(COUNTIF($E$13:$E18,E19)&gt;=1,0,1))</f>
        <v>0</v>
      </c>
      <c r="C19" s="10">
        <v>1</v>
      </c>
      <c r="D19" s="10" t="b">
        <v>0</v>
      </c>
      <c r="E19" s="3"/>
      <c r="F19" s="4"/>
      <c r="G19" s="3"/>
      <c r="H19" s="3"/>
      <c r="I19" s="48">
        <f t="shared" ref="I19:I20" si="6">SUM(G19:H19)</f>
        <v>0</v>
      </c>
      <c r="J19" s="3"/>
      <c r="K19" s="79">
        <f t="shared" si="1"/>
        <v>0</v>
      </c>
      <c r="L19" s="49">
        <f t="shared" si="0"/>
        <v>0</v>
      </c>
      <c r="M19" s="49">
        <f t="shared" si="2"/>
        <v>0</v>
      </c>
      <c r="N19" s="50">
        <f t="shared" si="3"/>
        <v>0</v>
      </c>
      <c r="O19" s="51">
        <f t="shared" si="4"/>
        <v>0</v>
      </c>
      <c r="P19" s="30"/>
    </row>
    <row r="20" spans="1:16" ht="15" thickBot="1" x14ac:dyDescent="0.35">
      <c r="A20" s="30"/>
      <c r="B20" s="52">
        <f>IF(ISBLANK($E20),0,IF(COUNTIF($E$13:$E19,E20)&gt;=1,0,1))</f>
        <v>0</v>
      </c>
      <c r="C20" s="11">
        <v>1</v>
      </c>
      <c r="D20" s="11" t="b">
        <v>0</v>
      </c>
      <c r="E20" s="5"/>
      <c r="F20" s="6"/>
      <c r="G20" s="5"/>
      <c r="H20" s="5"/>
      <c r="I20" s="54">
        <f t="shared" si="6"/>
        <v>0</v>
      </c>
      <c r="J20" s="5"/>
      <c r="K20" s="79">
        <f t="shared" si="1"/>
        <v>0</v>
      </c>
      <c r="L20" s="56">
        <f t="shared" si="0"/>
        <v>0</v>
      </c>
      <c r="M20" s="56">
        <f t="shared" si="2"/>
        <v>0</v>
      </c>
      <c r="N20" s="57">
        <f t="shared" si="3"/>
        <v>0</v>
      </c>
      <c r="O20" s="58">
        <f t="shared" si="4"/>
        <v>0</v>
      </c>
      <c r="P20" s="30"/>
    </row>
    <row r="21" spans="1:16" ht="30.75" customHeight="1" thickBot="1" x14ac:dyDescent="0.35">
      <c r="A21" s="30"/>
      <c r="B21" s="152" t="s">
        <v>18</v>
      </c>
      <c r="C21" s="153"/>
      <c r="D21" s="153"/>
      <c r="E21" s="60">
        <f>IF(G6=TRUE,K6,SUM(IF(B13,1,0),IF(B14,1,0),IF(B15,1,0),IF(B16,1,0),IF(B17,1,0),IF(B18,1,0),IF(B19,1,0),IF(B20,1,0)))</f>
        <v>0</v>
      </c>
      <c r="F21" s="61"/>
      <c r="G21" s="154">
        <f>SUM(G13:H20)</f>
        <v>0</v>
      </c>
      <c r="H21" s="155"/>
      <c r="I21" s="62"/>
      <c r="J21" s="103">
        <f>SUM(J13:J20)</f>
        <v>0</v>
      </c>
      <c r="K21" s="105">
        <f>IF(G6=TRUE,0, SUMIF(I13:I20,"&gt;=1",K13:K20))</f>
        <v>0</v>
      </c>
      <c r="L21" s="64">
        <f>SUM(L13:L20)</f>
        <v>0</v>
      </c>
      <c r="M21" s="65">
        <f>SUM(M13:M20)</f>
        <v>0</v>
      </c>
      <c r="N21" s="66">
        <f>SUM(N13:N20)</f>
        <v>0</v>
      </c>
      <c r="O21" s="67">
        <f t="shared" si="4"/>
        <v>0</v>
      </c>
      <c r="P21" s="30"/>
    </row>
    <row r="22" spans="1:16" ht="15" thickBot="1" x14ac:dyDescent="0.35">
      <c r="A22" s="30"/>
      <c r="B22" s="145" t="s">
        <v>17</v>
      </c>
      <c r="C22" s="146"/>
      <c r="D22" s="146"/>
      <c r="E22" s="68">
        <f>IF(E21=1,0.9,IF(E21=2,0.9,IF(E21=3,1.1,IF(E21&gt;=4,1.75,0))))</f>
        <v>0</v>
      </c>
      <c r="F22" s="69"/>
      <c r="G22" s="13"/>
      <c r="H22" s="13"/>
      <c r="I22" s="13"/>
      <c r="J22" s="102"/>
      <c r="K22" s="102"/>
      <c r="L22" s="70"/>
      <c r="M22" s="70"/>
      <c r="O22" s="71"/>
      <c r="P22" s="30"/>
    </row>
    <row r="23" spans="1:16" ht="15" thickBot="1" x14ac:dyDescent="0.35">
      <c r="A23" s="30"/>
      <c r="J23" s="102"/>
      <c r="K23" s="102"/>
      <c r="P23" s="30"/>
    </row>
    <row r="24" spans="1:16" ht="15" thickBot="1" x14ac:dyDescent="0.35">
      <c r="A24" s="30"/>
      <c r="B24" s="150" t="s">
        <v>21</v>
      </c>
      <c r="C24" s="162"/>
      <c r="D24" s="162"/>
      <c r="E24" s="151"/>
      <c r="F24" s="72" t="s">
        <v>14</v>
      </c>
      <c r="G24" s="150" t="s">
        <v>15</v>
      </c>
      <c r="H24" s="151"/>
      <c r="I24" s="34"/>
      <c r="K24" s="110" t="s">
        <v>53</v>
      </c>
      <c r="L24" s="111"/>
      <c r="M24" s="39">
        <f>I13*J13+I14*J14+I15*J15+I16*J16+I17*J17+I18*J18+I19*J19+I20*J20</f>
        <v>0</v>
      </c>
      <c r="N24" s="109"/>
      <c r="P24" s="30"/>
    </row>
    <row r="25" spans="1:16" x14ac:dyDescent="0.3">
      <c r="A25" s="30"/>
      <c r="B25" s="200"/>
      <c r="C25" s="201"/>
      <c r="D25" s="201"/>
      <c r="E25" s="201"/>
      <c r="F25" s="7"/>
      <c r="G25" s="188"/>
      <c r="H25" s="189"/>
      <c r="I25" s="77"/>
      <c r="K25" s="206" t="str">
        <f>CONCATENATE(Formules!A12,Plafond_PES)</f>
        <v>Bonification PES &gt; 415</v>
      </c>
      <c r="L25" s="207"/>
      <c r="M25" s="107">
        <f>IF(M24-Plafond_PES &gt; 0,M24-Plafond_PES,0)</f>
        <v>0</v>
      </c>
      <c r="N25" s="108">
        <f>M25*0.03</f>
        <v>0</v>
      </c>
      <c r="P25" s="30"/>
    </row>
    <row r="26" spans="1:16" x14ac:dyDescent="0.3">
      <c r="A26" s="30"/>
      <c r="B26" s="190"/>
      <c r="C26" s="191"/>
      <c r="D26" s="191"/>
      <c r="E26" s="191"/>
      <c r="F26" s="8"/>
      <c r="G26" s="194"/>
      <c r="H26" s="195"/>
      <c r="I26" s="77"/>
      <c r="K26" s="112" t="s">
        <v>12</v>
      </c>
      <c r="L26" s="113"/>
      <c r="M26" s="79">
        <f>IF((K21-160)&lt;1,0,K21-160)</f>
        <v>0</v>
      </c>
      <c r="N26" s="80">
        <f>(M26^2)*0.1</f>
        <v>0</v>
      </c>
      <c r="P26" s="30"/>
    </row>
    <row r="27" spans="1:16" ht="18.600000000000001" x14ac:dyDescent="0.35">
      <c r="A27" s="30"/>
      <c r="B27" s="190"/>
      <c r="C27" s="191"/>
      <c r="D27" s="191"/>
      <c r="E27" s="191"/>
      <c r="F27" s="8"/>
      <c r="G27" s="194"/>
      <c r="H27" s="195"/>
      <c r="I27" s="77"/>
      <c r="K27" s="112" t="s">
        <v>13</v>
      </c>
      <c r="L27" s="113"/>
      <c r="M27" s="79">
        <f>IF(K21&lt;75,0,K21)</f>
        <v>0</v>
      </c>
      <c r="N27" s="82">
        <f>M27*0.01</f>
        <v>0</v>
      </c>
      <c r="P27" s="30"/>
    </row>
    <row r="28" spans="1:16" x14ac:dyDescent="0.3">
      <c r="A28" s="30"/>
      <c r="B28" s="190"/>
      <c r="C28" s="191"/>
      <c r="D28" s="191"/>
      <c r="E28" s="191"/>
      <c r="F28" s="8"/>
      <c r="G28" s="194"/>
      <c r="H28" s="195"/>
      <c r="I28" s="77"/>
      <c r="K28" s="204" t="s">
        <v>16</v>
      </c>
      <c r="L28" s="205"/>
      <c r="M28" s="205"/>
      <c r="N28" s="80">
        <f>F31*40+G31*40</f>
        <v>0</v>
      </c>
      <c r="P28" s="30"/>
    </row>
    <row r="29" spans="1:16" ht="15" thickBot="1" x14ac:dyDescent="0.35">
      <c r="A29" s="30"/>
      <c r="B29" s="190"/>
      <c r="C29" s="191"/>
      <c r="D29" s="191"/>
      <c r="E29" s="191"/>
      <c r="F29" s="8"/>
      <c r="G29" s="194"/>
      <c r="H29" s="195"/>
      <c r="I29" s="77"/>
      <c r="K29" s="208" t="s">
        <v>57</v>
      </c>
      <c r="L29" s="209"/>
      <c r="M29" s="209"/>
      <c r="N29" s="85">
        <f>F40</f>
        <v>0</v>
      </c>
      <c r="P29" s="30"/>
    </row>
    <row r="30" spans="1:16" ht="16.2" thickBot="1" x14ac:dyDescent="0.35">
      <c r="A30" s="30"/>
      <c r="B30" s="192"/>
      <c r="C30" s="193"/>
      <c r="D30" s="193"/>
      <c r="E30" s="193"/>
      <c r="F30" s="5"/>
      <c r="G30" s="184"/>
      <c r="H30" s="185"/>
      <c r="I30" s="77"/>
      <c r="K30" s="167" t="s">
        <v>20</v>
      </c>
      <c r="L30" s="168"/>
      <c r="M30" s="168"/>
      <c r="N30" s="86">
        <f>SUM(N25:N29,O21)</f>
        <v>0</v>
      </c>
      <c r="P30" s="30"/>
    </row>
    <row r="31" spans="1:16" ht="16.2" thickBot="1" x14ac:dyDescent="0.35">
      <c r="A31" s="30"/>
      <c r="F31" s="88">
        <f>SUM(F25:F30)</f>
        <v>0</v>
      </c>
      <c r="G31" s="173">
        <f>SUM(G25:H30)</f>
        <v>0</v>
      </c>
      <c r="H31" s="174"/>
      <c r="I31" s="89"/>
      <c r="K31" s="160" t="s">
        <v>28</v>
      </c>
      <c r="L31" s="161"/>
      <c r="M31" s="161"/>
      <c r="N31" s="87">
        <f>IF(N30/80&gt;0.45,0.5,N30/80)</f>
        <v>0</v>
      </c>
      <c r="P31" s="30"/>
    </row>
    <row r="32" spans="1:16" ht="15.75" customHeight="1" thickBot="1" x14ac:dyDescent="0.35">
      <c r="A32" s="30"/>
      <c r="F32" s="123"/>
      <c r="G32" s="123"/>
      <c r="H32" s="123"/>
      <c r="I32" s="123"/>
      <c r="J32" s="123"/>
      <c r="K32" s="123"/>
      <c r="L32" s="123"/>
      <c r="M32" s="123"/>
      <c r="N32" s="123"/>
      <c r="P32" s="30"/>
    </row>
    <row r="33" spans="1:16" ht="30" customHeight="1" thickBot="1" x14ac:dyDescent="0.35">
      <c r="A33" s="30"/>
      <c r="B33" s="124" t="s">
        <v>58</v>
      </c>
      <c r="C33" s="124" t="s">
        <v>4</v>
      </c>
      <c r="D33" s="124" t="s">
        <v>56</v>
      </c>
      <c r="E33" s="125" t="s">
        <v>60</v>
      </c>
      <c r="F33" s="126" t="s">
        <v>59</v>
      </c>
      <c r="G33" s="123"/>
      <c r="H33" s="123"/>
      <c r="I33" s="123"/>
      <c r="J33" s="123"/>
      <c r="K33" s="123"/>
      <c r="L33" s="123"/>
      <c r="M33" s="123"/>
      <c r="N33" s="123"/>
      <c r="P33" s="30"/>
    </row>
    <row r="34" spans="1:16" ht="15.75" customHeight="1" x14ac:dyDescent="0.3">
      <c r="A34" s="30"/>
      <c r="B34" s="135"/>
      <c r="C34" s="136"/>
      <c r="D34" s="1"/>
      <c r="E34" s="137"/>
      <c r="F34" s="127">
        <f t="shared" ref="F34:F39" si="7">IF(C34&gt;0,(C34/D34)*40*0.89*E34,0)</f>
        <v>0</v>
      </c>
      <c r="G34" s="123"/>
      <c r="H34" s="123"/>
      <c r="I34" s="123"/>
      <c r="J34" s="123"/>
      <c r="K34" s="123"/>
      <c r="L34" s="123"/>
      <c r="M34" s="123"/>
      <c r="N34" s="123"/>
      <c r="P34" s="30"/>
    </row>
    <row r="35" spans="1:16" ht="15.75" customHeight="1" x14ac:dyDescent="0.3">
      <c r="A35" s="30"/>
      <c r="B35" s="138"/>
      <c r="C35" s="139"/>
      <c r="D35" s="3"/>
      <c r="E35" s="140"/>
      <c r="F35" s="127">
        <f t="shared" si="7"/>
        <v>0</v>
      </c>
      <c r="G35" s="123"/>
      <c r="H35" s="123"/>
      <c r="I35" s="123"/>
      <c r="J35" s="123"/>
      <c r="K35" s="123"/>
      <c r="L35" s="123"/>
      <c r="M35" s="123"/>
      <c r="N35" s="123"/>
      <c r="P35" s="30"/>
    </row>
    <row r="36" spans="1:16" ht="15.75" customHeight="1" x14ac:dyDescent="0.3">
      <c r="A36" s="30"/>
      <c r="B36" s="138"/>
      <c r="C36" s="139"/>
      <c r="D36" s="3"/>
      <c r="E36" s="140"/>
      <c r="F36" s="127">
        <f t="shared" si="7"/>
        <v>0</v>
      </c>
      <c r="G36" s="123"/>
      <c r="H36" s="123"/>
      <c r="I36" s="123"/>
      <c r="J36" s="123"/>
      <c r="K36" s="123"/>
      <c r="L36" s="123"/>
      <c r="M36" s="123"/>
      <c r="N36" s="123"/>
      <c r="P36" s="30"/>
    </row>
    <row r="37" spans="1:16" ht="15.75" customHeight="1" x14ac:dyDescent="0.3">
      <c r="A37" s="30"/>
      <c r="B37" s="138"/>
      <c r="C37" s="139"/>
      <c r="D37" s="3"/>
      <c r="E37" s="140"/>
      <c r="F37" s="127">
        <f t="shared" si="7"/>
        <v>0</v>
      </c>
      <c r="G37" s="123"/>
      <c r="H37" s="123"/>
      <c r="I37" s="123"/>
      <c r="J37" s="123"/>
      <c r="K37" s="123"/>
      <c r="L37" s="123"/>
      <c r="M37" s="123"/>
      <c r="N37" s="123"/>
      <c r="P37" s="30"/>
    </row>
    <row r="38" spans="1:16" ht="15.75" customHeight="1" x14ac:dyDescent="0.3">
      <c r="A38" s="30"/>
      <c r="B38" s="138"/>
      <c r="C38" s="139"/>
      <c r="D38" s="3"/>
      <c r="E38" s="140"/>
      <c r="F38" s="127">
        <f t="shared" si="7"/>
        <v>0</v>
      </c>
      <c r="G38" s="123"/>
      <c r="H38" s="123"/>
      <c r="I38" s="123"/>
      <c r="J38" s="123"/>
      <c r="K38" s="123"/>
      <c r="L38" s="123"/>
      <c r="M38" s="123"/>
      <c r="N38" s="123"/>
      <c r="P38" s="30"/>
    </row>
    <row r="39" spans="1:16" ht="15.75" customHeight="1" thickBot="1" x14ac:dyDescent="0.35">
      <c r="A39" s="30"/>
      <c r="B39" s="141"/>
      <c r="C39" s="142"/>
      <c r="D39" s="5"/>
      <c r="E39" s="143"/>
      <c r="F39" s="128">
        <f t="shared" si="7"/>
        <v>0</v>
      </c>
      <c r="G39" s="123"/>
      <c r="H39" s="123"/>
      <c r="I39" s="123"/>
      <c r="J39" s="123"/>
      <c r="K39" s="123"/>
      <c r="L39" s="123"/>
      <c r="M39" s="123"/>
      <c r="N39" s="123"/>
      <c r="P39" s="30"/>
    </row>
    <row r="40" spans="1:16" ht="15.75" customHeight="1" thickBot="1" x14ac:dyDescent="0.35">
      <c r="A40" s="30"/>
      <c r="B40"/>
      <c r="C40"/>
      <c r="D40"/>
      <c r="E40"/>
      <c r="F40" s="129">
        <f>SUM(F34:F39)</f>
        <v>0</v>
      </c>
      <c r="G40" s="123"/>
      <c r="H40" s="123"/>
      <c r="I40" s="123"/>
      <c r="J40" s="123"/>
      <c r="K40" s="123"/>
      <c r="L40" s="123"/>
      <c r="M40" s="123"/>
      <c r="N40" s="123"/>
      <c r="P40" s="30"/>
    </row>
    <row r="41" spans="1:16" ht="15.75" customHeight="1" x14ac:dyDescent="0.3">
      <c r="A41" s="30"/>
      <c r="F41" s="123"/>
      <c r="G41" s="123"/>
      <c r="H41" s="123"/>
      <c r="I41" s="123"/>
      <c r="J41" s="123"/>
      <c r="K41" s="123"/>
      <c r="L41" s="123"/>
      <c r="M41" s="123"/>
      <c r="N41" s="123"/>
      <c r="P41" s="30"/>
    </row>
    <row r="42" spans="1:16" ht="6.75" customHeight="1" x14ac:dyDescent="0.3">
      <c r="A42" s="30"/>
      <c r="B42" s="31"/>
      <c r="C42" s="31"/>
      <c r="D42" s="31"/>
      <c r="E42" s="32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</row>
    <row r="44" spans="1:16" ht="6.75" customHeight="1" x14ac:dyDescent="0.3">
      <c r="A44" s="90"/>
      <c r="B44" s="91"/>
      <c r="C44" s="91"/>
      <c r="D44" s="91"/>
      <c r="E44" s="92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</row>
    <row r="45" spans="1:16" ht="18.600000000000001" thickBot="1" x14ac:dyDescent="0.4">
      <c r="A45" s="90"/>
      <c r="B45" s="33" t="s">
        <v>26</v>
      </c>
      <c r="C45" s="33"/>
      <c r="D45" s="33"/>
      <c r="P45" s="90"/>
    </row>
    <row r="46" spans="1:16" ht="15" thickBot="1" x14ac:dyDescent="0.35">
      <c r="A46" s="90"/>
      <c r="G46" s="150" t="s">
        <v>9</v>
      </c>
      <c r="H46" s="151"/>
      <c r="I46" s="34"/>
      <c r="P46" s="90"/>
    </row>
    <row r="47" spans="1:16" ht="15" thickBot="1" x14ac:dyDescent="0.35">
      <c r="A47" s="90"/>
      <c r="B47" s="35" t="s">
        <v>46</v>
      </c>
      <c r="C47" s="35" t="s">
        <v>43</v>
      </c>
      <c r="D47" s="35" t="s">
        <v>47</v>
      </c>
      <c r="E47" s="35" t="s">
        <v>2</v>
      </c>
      <c r="F47" s="35" t="s">
        <v>1</v>
      </c>
      <c r="G47" s="35" t="s">
        <v>3</v>
      </c>
      <c r="H47" s="35" t="s">
        <v>19</v>
      </c>
      <c r="I47" s="35"/>
      <c r="J47" s="35" t="s">
        <v>4</v>
      </c>
      <c r="K47" s="35" t="s">
        <v>51</v>
      </c>
      <c r="L47" s="35" t="s">
        <v>5</v>
      </c>
      <c r="M47" s="35" t="s">
        <v>6</v>
      </c>
      <c r="N47" s="35" t="s">
        <v>7</v>
      </c>
      <c r="O47" s="35" t="s">
        <v>8</v>
      </c>
      <c r="P47" s="90"/>
    </row>
    <row r="48" spans="1:16" ht="15" thickBot="1" x14ac:dyDescent="0.35">
      <c r="A48" s="90"/>
      <c r="B48" s="93"/>
      <c r="C48" s="94"/>
      <c r="D48" s="94"/>
      <c r="E48" s="95"/>
      <c r="F48" s="94"/>
      <c r="G48" s="94"/>
      <c r="H48" s="94"/>
      <c r="I48" s="94"/>
      <c r="J48" s="94"/>
      <c r="K48" s="96"/>
      <c r="L48" s="96">
        <f>E58</f>
        <v>0</v>
      </c>
      <c r="M48" s="96" t="s">
        <v>10</v>
      </c>
      <c r="N48" s="96" t="s">
        <v>11</v>
      </c>
      <c r="O48" s="115"/>
      <c r="P48" s="90"/>
    </row>
    <row r="49" spans="1:16" x14ac:dyDescent="0.3">
      <c r="A49" s="90"/>
      <c r="B49" s="40">
        <f>IF(ISBLANK(E49),0,1)</f>
        <v>0</v>
      </c>
      <c r="C49" s="9">
        <v>1</v>
      </c>
      <c r="D49" s="9" t="b">
        <v>0</v>
      </c>
      <c r="E49" s="1"/>
      <c r="F49" s="2"/>
      <c r="G49" s="1"/>
      <c r="H49" s="1"/>
      <c r="I49" s="38">
        <f>SUM(G49:H49)</f>
        <v>0</v>
      </c>
      <c r="J49" s="1"/>
      <c r="K49" s="79">
        <f t="shared" ref="K49:K56" si="8">IF($G$6=TRUE,0,IF(OR(C49=3,C49=4),J49,0))</f>
        <v>0</v>
      </c>
      <c r="L49" s="43">
        <f t="shared" ref="L49:L56" si="9">IF(B49=TRUE,$E$58*SUM(G49:H49)*B49,$E$58*SUM(G49:H49)*D49)</f>
        <v>0</v>
      </c>
      <c r="M49" s="43">
        <f t="shared" ref="M49:M56" si="10">SUM(G49:H49)*1.2</f>
        <v>0</v>
      </c>
      <c r="N49" s="44">
        <f t="shared" ref="N49:N56" si="11">SUM(G49:H49)*J49*0.04</f>
        <v>0</v>
      </c>
      <c r="O49" s="45">
        <f>SUM(L49:N49)</f>
        <v>0</v>
      </c>
      <c r="P49" s="90"/>
    </row>
    <row r="50" spans="1:16" x14ac:dyDescent="0.3">
      <c r="A50" s="90"/>
      <c r="B50" s="46">
        <f>IF(ISBLANK(E50),0,IF(COUNTIF(E49:E49,E50)&gt;=1,0,1))</f>
        <v>0</v>
      </c>
      <c r="C50" s="10">
        <v>1</v>
      </c>
      <c r="D50" s="10" t="b">
        <v>0</v>
      </c>
      <c r="E50" s="3"/>
      <c r="F50" s="4"/>
      <c r="G50" s="3"/>
      <c r="H50" s="3"/>
      <c r="I50" s="48">
        <f>SUM(G50:H50)</f>
        <v>0</v>
      </c>
      <c r="J50" s="3"/>
      <c r="K50" s="79">
        <f t="shared" si="8"/>
        <v>0</v>
      </c>
      <c r="L50" s="49">
        <f t="shared" si="9"/>
        <v>0</v>
      </c>
      <c r="M50" s="49">
        <f t="shared" si="10"/>
        <v>0</v>
      </c>
      <c r="N50" s="50">
        <f t="shared" si="11"/>
        <v>0</v>
      </c>
      <c r="O50" s="51">
        <f t="shared" ref="O50:O57" si="12">SUM(L50:N50)</f>
        <v>0</v>
      </c>
      <c r="P50" s="90"/>
    </row>
    <row r="51" spans="1:16" x14ac:dyDescent="0.3">
      <c r="A51" s="90"/>
      <c r="B51" s="46">
        <f>IF(ISBLANK($E51),0,IF(COUNTIF($E$49:$E50,E51)&gt;=1,0,1))</f>
        <v>0</v>
      </c>
      <c r="C51" s="10">
        <v>1</v>
      </c>
      <c r="D51" s="10" t="b">
        <v>0</v>
      </c>
      <c r="E51" s="3"/>
      <c r="F51" s="4"/>
      <c r="G51" s="3"/>
      <c r="H51" s="3"/>
      <c r="I51" s="48">
        <f>SUM(G51:H51)</f>
        <v>0</v>
      </c>
      <c r="J51" s="3"/>
      <c r="K51" s="79">
        <f t="shared" si="8"/>
        <v>0</v>
      </c>
      <c r="L51" s="49">
        <f t="shared" si="9"/>
        <v>0</v>
      </c>
      <c r="M51" s="49">
        <f t="shared" si="10"/>
        <v>0</v>
      </c>
      <c r="N51" s="50">
        <f t="shared" si="11"/>
        <v>0</v>
      </c>
      <c r="O51" s="51">
        <f t="shared" si="12"/>
        <v>0</v>
      </c>
      <c r="P51" s="90"/>
    </row>
    <row r="52" spans="1:16" x14ac:dyDescent="0.3">
      <c r="A52" s="90"/>
      <c r="B52" s="46">
        <f>IF(ISBLANK($E52),0,IF(COUNTIF($E$49:$E51,E52)&gt;=1,0,1))</f>
        <v>0</v>
      </c>
      <c r="C52" s="10">
        <v>1</v>
      </c>
      <c r="D52" s="10" t="b">
        <v>0</v>
      </c>
      <c r="E52" s="3"/>
      <c r="F52" s="4"/>
      <c r="G52" s="3"/>
      <c r="H52" s="3"/>
      <c r="I52" s="48">
        <f t="shared" ref="I52:I56" si="13">SUM(G52:H52)</f>
        <v>0</v>
      </c>
      <c r="J52" s="3"/>
      <c r="K52" s="79">
        <f t="shared" si="8"/>
        <v>0</v>
      </c>
      <c r="L52" s="49">
        <f t="shared" si="9"/>
        <v>0</v>
      </c>
      <c r="M52" s="49">
        <f t="shared" si="10"/>
        <v>0</v>
      </c>
      <c r="N52" s="50">
        <f t="shared" si="11"/>
        <v>0</v>
      </c>
      <c r="O52" s="51">
        <f t="shared" si="12"/>
        <v>0</v>
      </c>
      <c r="P52" s="90"/>
    </row>
    <row r="53" spans="1:16" x14ac:dyDescent="0.3">
      <c r="A53" s="90"/>
      <c r="B53" s="46">
        <f>IF(ISBLANK($E53),0,IF(COUNTIF($E$49:$E52,E53)&gt;=1,0,1))</f>
        <v>0</v>
      </c>
      <c r="C53" s="10">
        <v>1</v>
      </c>
      <c r="D53" s="10" t="b">
        <v>0</v>
      </c>
      <c r="E53" s="3"/>
      <c r="F53" s="4"/>
      <c r="G53" s="3"/>
      <c r="H53" s="3"/>
      <c r="I53" s="48">
        <f t="shared" si="13"/>
        <v>0</v>
      </c>
      <c r="J53" s="3"/>
      <c r="K53" s="79">
        <f t="shared" si="8"/>
        <v>0</v>
      </c>
      <c r="L53" s="49">
        <f t="shared" si="9"/>
        <v>0</v>
      </c>
      <c r="M53" s="49">
        <f t="shared" si="10"/>
        <v>0</v>
      </c>
      <c r="N53" s="50">
        <f t="shared" si="11"/>
        <v>0</v>
      </c>
      <c r="O53" s="51">
        <f t="shared" si="12"/>
        <v>0</v>
      </c>
      <c r="P53" s="90"/>
    </row>
    <row r="54" spans="1:16" x14ac:dyDescent="0.3">
      <c r="A54" s="90"/>
      <c r="B54" s="46">
        <f>IF(ISBLANK($E54),0,IF(COUNTIF($E$49:$E53,E54)&gt;=1,0,1))</f>
        <v>0</v>
      </c>
      <c r="C54" s="10"/>
      <c r="D54" s="10" t="b">
        <v>0</v>
      </c>
      <c r="E54" s="3"/>
      <c r="F54" s="4"/>
      <c r="G54" s="3"/>
      <c r="H54" s="3"/>
      <c r="I54" s="48">
        <f t="shared" si="13"/>
        <v>0</v>
      </c>
      <c r="J54" s="3"/>
      <c r="K54" s="79">
        <f t="shared" si="8"/>
        <v>0</v>
      </c>
      <c r="L54" s="49">
        <f t="shared" si="9"/>
        <v>0</v>
      </c>
      <c r="M54" s="49">
        <f t="shared" si="10"/>
        <v>0</v>
      </c>
      <c r="N54" s="50">
        <f t="shared" si="11"/>
        <v>0</v>
      </c>
      <c r="O54" s="51">
        <f t="shared" si="12"/>
        <v>0</v>
      </c>
      <c r="P54" s="90"/>
    </row>
    <row r="55" spans="1:16" x14ac:dyDescent="0.3">
      <c r="A55" s="90"/>
      <c r="B55" s="46">
        <f>IF(ISBLANK($E55),0,IF(COUNTIF($E$49:$E54,E55)&gt;=1,0,1))</f>
        <v>0</v>
      </c>
      <c r="C55" s="10"/>
      <c r="D55" s="10" t="b">
        <v>0</v>
      </c>
      <c r="E55" s="3"/>
      <c r="F55" s="4"/>
      <c r="G55" s="3"/>
      <c r="H55" s="3"/>
      <c r="I55" s="48">
        <f t="shared" si="13"/>
        <v>0</v>
      </c>
      <c r="J55" s="3"/>
      <c r="K55" s="79">
        <f t="shared" si="8"/>
        <v>0</v>
      </c>
      <c r="L55" s="49">
        <f t="shared" si="9"/>
        <v>0</v>
      </c>
      <c r="M55" s="49">
        <f t="shared" si="10"/>
        <v>0</v>
      </c>
      <c r="N55" s="50">
        <f t="shared" si="11"/>
        <v>0</v>
      </c>
      <c r="O55" s="51">
        <f t="shared" si="12"/>
        <v>0</v>
      </c>
      <c r="P55" s="90"/>
    </row>
    <row r="56" spans="1:16" ht="15" thickBot="1" x14ac:dyDescent="0.35">
      <c r="A56" s="90"/>
      <c r="B56" s="46">
        <f>IF(ISBLANK($E56),0,IF(COUNTIF($E$49:$E55,E56)&gt;=1,0,1))</f>
        <v>0</v>
      </c>
      <c r="C56" s="11"/>
      <c r="D56" s="11" t="b">
        <v>0</v>
      </c>
      <c r="E56" s="5"/>
      <c r="F56" s="6"/>
      <c r="G56" s="5"/>
      <c r="H56" s="5"/>
      <c r="I56" s="54">
        <f t="shared" si="13"/>
        <v>0</v>
      </c>
      <c r="J56" s="5"/>
      <c r="K56" s="79">
        <f t="shared" si="8"/>
        <v>0</v>
      </c>
      <c r="L56" s="56">
        <f t="shared" si="9"/>
        <v>0</v>
      </c>
      <c r="M56" s="56">
        <f t="shared" si="10"/>
        <v>0</v>
      </c>
      <c r="N56" s="57">
        <f t="shared" si="11"/>
        <v>0</v>
      </c>
      <c r="O56" s="58">
        <f t="shared" si="12"/>
        <v>0</v>
      </c>
      <c r="P56" s="90"/>
    </row>
    <row r="57" spans="1:16" ht="30.75" customHeight="1" thickBot="1" x14ac:dyDescent="0.35">
      <c r="A57" s="90"/>
      <c r="B57" s="152" t="s">
        <v>18</v>
      </c>
      <c r="C57" s="153"/>
      <c r="D57" s="153"/>
      <c r="E57" s="60">
        <f>IF(G6=TRUE,K6,SUM(IF(B49,1,0),IF(B50,1,0),IF(B51,1,0),IF(B52,1,0),IF(B53,1,0),IF(B54,1,0),IF(B55,1,0),IF(B56,1,0)))</f>
        <v>0</v>
      </c>
      <c r="F57" s="61"/>
      <c r="G57" s="154">
        <f>SUM(G49:H56)</f>
        <v>0</v>
      </c>
      <c r="H57" s="155"/>
      <c r="I57" s="98"/>
      <c r="J57" s="99">
        <f>SUM(J49:J56)</f>
        <v>0</v>
      </c>
      <c r="K57" s="118">
        <f>IF($G$6=TRUE,0, SUMIF(I49:I56,"&gt;=1",K49:K56))</f>
        <v>0</v>
      </c>
      <c r="L57" s="64">
        <f>SUM(L49:L56)</f>
        <v>0</v>
      </c>
      <c r="M57" s="65">
        <f>SUM(M49:M56)</f>
        <v>0</v>
      </c>
      <c r="N57" s="66">
        <f>SUM(N49:N56)</f>
        <v>0</v>
      </c>
      <c r="O57" s="67">
        <f t="shared" si="12"/>
        <v>0</v>
      </c>
      <c r="P57" s="90"/>
    </row>
    <row r="58" spans="1:16" ht="15" thickBot="1" x14ac:dyDescent="0.35">
      <c r="A58" s="90"/>
      <c r="B58" s="145" t="s">
        <v>17</v>
      </c>
      <c r="C58" s="146"/>
      <c r="D58" s="146"/>
      <c r="E58" s="68">
        <f>IF(E57=1,0.9,IF(E57=2,0.9,IF(E57=3,1.1,IF(E57&gt;=4,1.75,0))))</f>
        <v>0</v>
      </c>
      <c r="F58" s="69"/>
      <c r="G58" s="13"/>
      <c r="H58" s="13"/>
      <c r="I58" s="13"/>
      <c r="L58" s="70"/>
      <c r="M58" s="70"/>
      <c r="O58" s="71"/>
      <c r="P58" s="90"/>
    </row>
    <row r="59" spans="1:16" ht="15" thickBot="1" x14ac:dyDescent="0.35">
      <c r="A59" s="90"/>
      <c r="P59" s="90"/>
    </row>
    <row r="60" spans="1:16" ht="15" thickBot="1" x14ac:dyDescent="0.35">
      <c r="A60" s="90"/>
      <c r="B60" s="150" t="s">
        <v>21</v>
      </c>
      <c r="C60" s="162"/>
      <c r="D60" s="162"/>
      <c r="E60" s="151"/>
      <c r="F60" s="72" t="s">
        <v>14</v>
      </c>
      <c r="G60" s="150" t="s">
        <v>15</v>
      </c>
      <c r="H60" s="151"/>
      <c r="I60" s="34"/>
      <c r="K60" s="110" t="s">
        <v>53</v>
      </c>
      <c r="L60" s="111"/>
      <c r="M60" s="106">
        <f>I49*J49+I50*J50+I51*J51+I52*J52+I53*J53+I54*J54+I55*J55+I56*J56</f>
        <v>0</v>
      </c>
      <c r="N60" s="75"/>
      <c r="P60" s="90"/>
    </row>
    <row r="61" spans="1:16" x14ac:dyDescent="0.3">
      <c r="A61" s="90"/>
      <c r="B61" s="200"/>
      <c r="C61" s="201"/>
      <c r="D61" s="201"/>
      <c r="E61" s="201"/>
      <c r="F61" s="7"/>
      <c r="G61" s="188"/>
      <c r="H61" s="189"/>
      <c r="I61" s="77"/>
      <c r="K61" s="119" t="str">
        <f>CONCATENATE(Formules!A12,Plafond_PES)</f>
        <v>Bonification PES &gt; 415</v>
      </c>
      <c r="L61" s="113"/>
      <c r="M61" s="79">
        <f>IF(M60-Plafond_PES &gt; 0,M60-Plafond_PES,0)</f>
        <v>0</v>
      </c>
      <c r="N61" s="108">
        <f>M61*0.03</f>
        <v>0</v>
      </c>
      <c r="P61" s="90"/>
    </row>
    <row r="62" spans="1:16" x14ac:dyDescent="0.3">
      <c r="A62" s="90"/>
      <c r="B62" s="190"/>
      <c r="C62" s="191"/>
      <c r="D62" s="191"/>
      <c r="E62" s="191"/>
      <c r="F62" s="8"/>
      <c r="G62" s="194"/>
      <c r="H62" s="195"/>
      <c r="I62" s="77"/>
      <c r="K62" s="78" t="s">
        <v>12</v>
      </c>
      <c r="L62" s="113"/>
      <c r="M62" s="79">
        <f>IF((K57-160)&lt;1,0,K57-160)</f>
        <v>0</v>
      </c>
      <c r="N62" s="80">
        <f>(M62^2)*0.1</f>
        <v>0</v>
      </c>
      <c r="P62" s="90"/>
    </row>
    <row r="63" spans="1:16" ht="18.600000000000001" x14ac:dyDescent="0.35">
      <c r="A63" s="90"/>
      <c r="B63" s="190"/>
      <c r="C63" s="191"/>
      <c r="D63" s="191"/>
      <c r="E63" s="191"/>
      <c r="F63" s="8"/>
      <c r="G63" s="194"/>
      <c r="H63" s="195"/>
      <c r="I63" s="77"/>
      <c r="K63" s="78" t="s">
        <v>13</v>
      </c>
      <c r="L63" s="113"/>
      <c r="M63" s="79">
        <f>IF(K57&lt;75,0,K57)</f>
        <v>0</v>
      </c>
      <c r="N63" s="82">
        <f>M63*0.01</f>
        <v>0</v>
      </c>
      <c r="P63" s="90"/>
    </row>
    <row r="64" spans="1:16" x14ac:dyDescent="0.3">
      <c r="A64" s="90"/>
      <c r="B64" s="190"/>
      <c r="C64" s="191"/>
      <c r="D64" s="191"/>
      <c r="E64" s="191"/>
      <c r="F64" s="8"/>
      <c r="G64" s="194"/>
      <c r="H64" s="195"/>
      <c r="I64" s="77"/>
      <c r="K64" s="78" t="s">
        <v>16</v>
      </c>
      <c r="L64" s="122"/>
      <c r="M64" s="122"/>
      <c r="N64" s="80">
        <f>F67*40+G67*40</f>
        <v>0</v>
      </c>
      <c r="P64" s="90"/>
    </row>
    <row r="65" spans="1:16" ht="15" thickBot="1" x14ac:dyDescent="0.35">
      <c r="A65" s="90"/>
      <c r="B65" s="190"/>
      <c r="C65" s="191"/>
      <c r="D65" s="191"/>
      <c r="E65" s="191"/>
      <c r="F65" s="8"/>
      <c r="G65" s="194"/>
      <c r="H65" s="195"/>
      <c r="I65" s="77"/>
      <c r="K65" s="208" t="s">
        <v>57</v>
      </c>
      <c r="L65" s="209"/>
      <c r="M65" s="209"/>
      <c r="N65" s="85">
        <f>F76</f>
        <v>0</v>
      </c>
      <c r="P65" s="90"/>
    </row>
    <row r="66" spans="1:16" ht="16.2" thickBot="1" x14ac:dyDescent="0.35">
      <c r="A66" s="90"/>
      <c r="B66" s="192"/>
      <c r="C66" s="193"/>
      <c r="D66" s="193"/>
      <c r="E66" s="193"/>
      <c r="F66" s="5"/>
      <c r="G66" s="184"/>
      <c r="H66" s="185"/>
      <c r="I66" s="77"/>
      <c r="K66" s="167" t="s">
        <v>35</v>
      </c>
      <c r="L66" s="168"/>
      <c r="M66" s="168"/>
      <c r="N66" s="86">
        <f>SUM(N61:N65,O57)</f>
        <v>0</v>
      </c>
      <c r="P66" s="90"/>
    </row>
    <row r="67" spans="1:16" ht="16.2" thickBot="1" x14ac:dyDescent="0.35">
      <c r="A67" s="90"/>
      <c r="F67" s="88">
        <f>SUM(F61:F66)</f>
        <v>0</v>
      </c>
      <c r="G67" s="173">
        <f>SUM(G61:H66)</f>
        <v>0</v>
      </c>
      <c r="H67" s="174"/>
      <c r="I67" s="89"/>
      <c r="K67" s="160" t="s">
        <v>36</v>
      </c>
      <c r="L67" s="161"/>
      <c r="M67" s="161"/>
      <c r="N67" s="87">
        <f>IF(N66/80&gt;0.45,0.5,N66/80)</f>
        <v>0</v>
      </c>
      <c r="P67" s="90"/>
    </row>
    <row r="68" spans="1:16" ht="15.75" customHeight="1" thickBot="1" x14ac:dyDescent="0.35">
      <c r="A68" s="90"/>
      <c r="F68" s="123"/>
      <c r="G68" s="123"/>
      <c r="H68" s="123"/>
      <c r="I68" s="123"/>
      <c r="J68" s="123"/>
      <c r="K68" s="123"/>
      <c r="L68" s="123"/>
      <c r="M68" s="123"/>
      <c r="N68" s="123"/>
      <c r="P68" s="90"/>
    </row>
    <row r="69" spans="1:16" ht="36.75" customHeight="1" thickBot="1" x14ac:dyDescent="0.35">
      <c r="A69" s="90"/>
      <c r="B69" s="124" t="s">
        <v>58</v>
      </c>
      <c r="C69" s="124" t="s">
        <v>4</v>
      </c>
      <c r="D69" s="124" t="s">
        <v>56</v>
      </c>
      <c r="E69" s="125" t="s">
        <v>60</v>
      </c>
      <c r="F69" s="126" t="s">
        <v>59</v>
      </c>
      <c r="G69" s="123"/>
      <c r="H69" s="123"/>
      <c r="I69" s="123"/>
      <c r="J69" s="123"/>
      <c r="K69" s="123"/>
      <c r="L69" s="123"/>
      <c r="M69" s="123"/>
      <c r="N69" s="123"/>
      <c r="P69" s="90"/>
    </row>
    <row r="70" spans="1:16" ht="15.75" customHeight="1" x14ac:dyDescent="0.3">
      <c r="A70" s="90"/>
      <c r="B70" s="135"/>
      <c r="C70" s="136"/>
      <c r="D70" s="1"/>
      <c r="E70" s="137"/>
      <c r="F70" s="127">
        <f t="shared" ref="F70:F75" si="14">IF(C70&gt;0,(C70/D70)*40*0.89*E70,0)</f>
        <v>0</v>
      </c>
      <c r="G70" s="123"/>
      <c r="H70" s="123"/>
      <c r="I70" s="123"/>
      <c r="J70" s="123"/>
      <c r="K70" s="123"/>
      <c r="L70" s="123"/>
      <c r="M70" s="123"/>
      <c r="N70" s="123"/>
      <c r="P70" s="90"/>
    </row>
    <row r="71" spans="1:16" ht="15.75" customHeight="1" x14ac:dyDescent="0.3">
      <c r="A71" s="90"/>
      <c r="B71" s="138"/>
      <c r="C71" s="139"/>
      <c r="D71" s="3"/>
      <c r="E71" s="140"/>
      <c r="F71" s="127">
        <f t="shared" si="14"/>
        <v>0</v>
      </c>
      <c r="G71" s="123"/>
      <c r="H71" s="123"/>
      <c r="I71" s="123"/>
      <c r="J71" s="123"/>
      <c r="K71" s="123"/>
      <c r="L71" s="123"/>
      <c r="M71" s="123"/>
      <c r="N71" s="123"/>
      <c r="P71" s="90"/>
    </row>
    <row r="72" spans="1:16" ht="15.75" customHeight="1" x14ac:dyDescent="0.3">
      <c r="A72" s="90"/>
      <c r="B72" s="138"/>
      <c r="C72" s="139"/>
      <c r="D72" s="3"/>
      <c r="E72" s="140"/>
      <c r="F72" s="127">
        <f t="shared" si="14"/>
        <v>0</v>
      </c>
      <c r="G72" s="123"/>
      <c r="H72" s="123"/>
      <c r="I72" s="123"/>
      <c r="J72" s="123"/>
      <c r="K72" s="123"/>
      <c r="L72" s="123"/>
      <c r="M72" s="123"/>
      <c r="N72" s="123"/>
      <c r="P72" s="90"/>
    </row>
    <row r="73" spans="1:16" ht="15.75" customHeight="1" x14ac:dyDescent="0.3">
      <c r="A73" s="90"/>
      <c r="B73" s="138"/>
      <c r="C73" s="139"/>
      <c r="D73" s="3"/>
      <c r="E73" s="140"/>
      <c r="F73" s="127">
        <f t="shared" si="14"/>
        <v>0</v>
      </c>
      <c r="G73" s="123"/>
      <c r="H73" s="123"/>
      <c r="I73" s="123"/>
      <c r="J73" s="123"/>
      <c r="K73" s="123"/>
      <c r="L73" s="123"/>
      <c r="M73" s="123"/>
      <c r="N73" s="123"/>
      <c r="P73" s="90"/>
    </row>
    <row r="74" spans="1:16" ht="15.75" customHeight="1" x14ac:dyDescent="0.3">
      <c r="A74" s="90"/>
      <c r="B74" s="138"/>
      <c r="C74" s="139"/>
      <c r="D74" s="3"/>
      <c r="E74" s="140"/>
      <c r="F74" s="127">
        <f t="shared" si="14"/>
        <v>0</v>
      </c>
      <c r="G74" s="123"/>
      <c r="H74" s="123"/>
      <c r="I74" s="123"/>
      <c r="J74" s="123"/>
      <c r="K74" s="123"/>
      <c r="L74" s="123"/>
      <c r="M74" s="123"/>
      <c r="N74" s="123"/>
      <c r="P74" s="90"/>
    </row>
    <row r="75" spans="1:16" ht="15.75" customHeight="1" thickBot="1" x14ac:dyDescent="0.35">
      <c r="A75" s="90"/>
      <c r="B75" s="141"/>
      <c r="C75" s="142"/>
      <c r="D75" s="5"/>
      <c r="E75" s="143"/>
      <c r="F75" s="128">
        <f t="shared" si="14"/>
        <v>0</v>
      </c>
      <c r="G75" s="123"/>
      <c r="H75" s="123"/>
      <c r="I75" s="123"/>
      <c r="J75" s="123"/>
      <c r="K75" s="123"/>
      <c r="L75" s="123"/>
      <c r="M75" s="123"/>
      <c r="N75" s="123"/>
      <c r="P75" s="90"/>
    </row>
    <row r="76" spans="1:16" ht="15.75" customHeight="1" thickBot="1" x14ac:dyDescent="0.35">
      <c r="A76" s="90"/>
      <c r="B76"/>
      <c r="C76"/>
      <c r="D76"/>
      <c r="E76"/>
      <c r="F76" s="129">
        <f>SUM(F70:F75)</f>
        <v>0</v>
      </c>
      <c r="G76" s="123"/>
      <c r="H76" s="123"/>
      <c r="I76" s="123"/>
      <c r="J76" s="123"/>
      <c r="K76" s="123"/>
      <c r="L76" s="123"/>
      <c r="M76" s="123"/>
      <c r="N76" s="123"/>
      <c r="P76" s="90"/>
    </row>
    <row r="77" spans="1:16" ht="15.75" customHeight="1" x14ac:dyDescent="0.3">
      <c r="A77" s="90"/>
      <c r="F77" s="123"/>
      <c r="G77" s="123"/>
      <c r="H77" s="123"/>
      <c r="I77" s="123"/>
      <c r="J77" s="123"/>
      <c r="K77" s="123"/>
      <c r="L77" s="123"/>
      <c r="M77" s="123"/>
      <c r="N77" s="123"/>
      <c r="P77" s="90"/>
    </row>
    <row r="78" spans="1:16" ht="6.75" customHeight="1" x14ac:dyDescent="0.3">
      <c r="A78" s="90"/>
      <c r="B78" s="91"/>
      <c r="C78" s="91"/>
      <c r="D78" s="91"/>
      <c r="E78" s="92"/>
      <c r="F78" s="90"/>
      <c r="G78" s="90"/>
      <c r="H78" s="90"/>
      <c r="I78" s="90"/>
      <c r="J78" s="90"/>
      <c r="K78" s="90"/>
      <c r="L78" s="90"/>
      <c r="M78" s="90"/>
      <c r="N78" s="90"/>
      <c r="O78" s="90"/>
      <c r="P78" s="90"/>
    </row>
  </sheetData>
  <sheetProtection algorithmName="SHA-512" hashValue="hW5zm+U/8ApgWZM3206PAG4m61raUi3I4AEkF/oFF2fXWoM0s6Wdj+zjgDXIiLTdTGYDnJyUX0+9f0rII6XYGA==" saltValue="DFT/R4zV9QKXRQMNEGYK9Q==" spinCount="100000" sheet="1" objects="1" scenarios="1"/>
  <mergeCells count="51">
    <mergeCell ref="K67:M67"/>
    <mergeCell ref="H6:J6"/>
    <mergeCell ref="H5:K5"/>
    <mergeCell ref="K66:M66"/>
    <mergeCell ref="G46:H46"/>
    <mergeCell ref="G57:H57"/>
    <mergeCell ref="K28:M28"/>
    <mergeCell ref="K30:M30"/>
    <mergeCell ref="K25:L25"/>
    <mergeCell ref="K31:M31"/>
    <mergeCell ref="G31:H31"/>
    <mergeCell ref="K29:M29"/>
    <mergeCell ref="K65:M65"/>
    <mergeCell ref="G67:H67"/>
    <mergeCell ref="B65:E65"/>
    <mergeCell ref="G65:H65"/>
    <mergeCell ref="B66:E66"/>
    <mergeCell ref="G66:H66"/>
    <mergeCell ref="B60:E60"/>
    <mergeCell ref="G60:H60"/>
    <mergeCell ref="B61:E61"/>
    <mergeCell ref="G61:H61"/>
    <mergeCell ref="B62:E62"/>
    <mergeCell ref="G62:H62"/>
    <mergeCell ref="B63:E63"/>
    <mergeCell ref="G63:H63"/>
    <mergeCell ref="B64:E64"/>
    <mergeCell ref="G64:H64"/>
    <mergeCell ref="B57:D57"/>
    <mergeCell ref="B58:D58"/>
    <mergeCell ref="B27:E27"/>
    <mergeCell ref="G10:H10"/>
    <mergeCell ref="G21:H21"/>
    <mergeCell ref="B21:D21"/>
    <mergeCell ref="B22:D22"/>
    <mergeCell ref="B1:O1"/>
    <mergeCell ref="G30:H30"/>
    <mergeCell ref="G3:J3"/>
    <mergeCell ref="G24:H24"/>
    <mergeCell ref="B24:E24"/>
    <mergeCell ref="G25:H25"/>
    <mergeCell ref="B29:E29"/>
    <mergeCell ref="B30:E30"/>
    <mergeCell ref="G26:H26"/>
    <mergeCell ref="G27:H27"/>
    <mergeCell ref="G28:H28"/>
    <mergeCell ref="G29:H29"/>
    <mergeCell ref="B28:E28"/>
    <mergeCell ref="E5:F6"/>
    <mergeCell ref="B25:E25"/>
    <mergeCell ref="B26:E26"/>
  </mergeCells>
  <conditionalFormatting sqref="J13:N20 O13:O21">
    <cfRule type="cellIs" dxfId="13" priority="23" operator="between">
      <formula>0.01</formula>
      <formula>100</formula>
    </cfRule>
  </conditionalFormatting>
  <conditionalFormatting sqref="F21:I21 L21:N21 J57:K57">
    <cfRule type="cellIs" dxfId="12" priority="19" operator="between">
      <formula>0.01</formula>
      <formula>400</formula>
    </cfRule>
  </conditionalFormatting>
  <conditionalFormatting sqref="M49:N56 J54:J56">
    <cfRule type="cellIs" dxfId="11" priority="18" operator="between">
      <formula>0.01</formula>
      <formula>100</formula>
    </cfRule>
  </conditionalFormatting>
  <conditionalFormatting sqref="F57:I57 L57:N57">
    <cfRule type="cellIs" dxfId="10" priority="17" operator="between">
      <formula>0.01</formula>
      <formula>400</formula>
    </cfRule>
  </conditionalFormatting>
  <conditionalFormatting sqref="L49:L56">
    <cfRule type="cellIs" dxfId="9" priority="16" operator="between">
      <formula>0.01</formula>
      <formula>100</formula>
    </cfRule>
  </conditionalFormatting>
  <conditionalFormatting sqref="O49:O57">
    <cfRule type="cellIs" dxfId="8" priority="14" operator="between">
      <formula>0.01</formula>
      <formula>100</formula>
    </cfRule>
  </conditionalFormatting>
  <conditionalFormatting sqref="J21:K21">
    <cfRule type="cellIs" dxfId="7" priority="11" operator="between">
      <formula>0.01</formula>
      <formula>1000</formula>
    </cfRule>
  </conditionalFormatting>
  <conditionalFormatting sqref="B13:B20">
    <cfRule type="cellIs" dxfId="6" priority="10" operator="greaterThan">
      <formula>0</formula>
    </cfRule>
  </conditionalFormatting>
  <conditionalFormatting sqref="B49:B56">
    <cfRule type="cellIs" dxfId="5" priority="8" operator="greaterThan">
      <formula>0</formula>
    </cfRule>
  </conditionalFormatting>
  <conditionalFormatting sqref="H6:K6 H5">
    <cfRule type="expression" dxfId="4" priority="7">
      <formula>$G$6</formula>
    </cfRule>
  </conditionalFormatting>
  <conditionalFormatting sqref="J49:J53">
    <cfRule type="cellIs" dxfId="3" priority="6" operator="between">
      <formula>0.01</formula>
      <formula>100</formula>
    </cfRule>
  </conditionalFormatting>
  <conditionalFormatting sqref="K49:K56">
    <cfRule type="cellIs" dxfId="2" priority="5" operator="between">
      <formula>0.01</formula>
      <formula>100</formula>
    </cfRule>
  </conditionalFormatting>
  <conditionalFormatting sqref="F70:F75">
    <cfRule type="cellIs" dxfId="1" priority="2" operator="greaterThan">
      <formula>0</formula>
    </cfRule>
  </conditionalFormatting>
  <conditionalFormatting sqref="F34:F39">
    <cfRule type="cellIs" dxfId="0" priority="1" operator="greaterThan">
      <formula>0</formula>
    </cfRule>
  </conditionalFormatting>
  <pageMargins left="0.31496062992125984" right="0.31496062992125984" top="1.3385826771653544" bottom="1.3385826771653544" header="0.31496062992125984" footer="0.31496062992125984"/>
  <pageSetup scale="63" fitToHeight="2" orientation="landscape" horizontalDpi="4294967293" verticalDpi="0" r:id="rId1"/>
  <ignoredErrors>
    <ignoredError sqref="M20 M49:M56 M13:M19" formulaRange="1"/>
    <ignoredError sqref="B20 B49:B56 B13:B19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4" r:id="rId4" name="Drop Down 20">
              <controlPr defaultSize="0" autoLine="0" autoPict="0">
                <anchor moveWithCells="1">
                  <from>
                    <xdr:col>4</xdr:col>
                    <xdr:colOff>76200</xdr:colOff>
                    <xdr:row>8</xdr:row>
                    <xdr:rowOff>38100</xdr:rowOff>
                  </from>
                  <to>
                    <xdr:col>4</xdr:col>
                    <xdr:colOff>906780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5" name="Drop Down 29">
              <controlPr defaultSize="0" autoLine="0" autoPict="0">
                <anchor moveWithCells="1">
                  <from>
                    <xdr:col>4</xdr:col>
                    <xdr:colOff>76200</xdr:colOff>
                    <xdr:row>44</xdr:row>
                    <xdr:rowOff>38100</xdr:rowOff>
                  </from>
                  <to>
                    <xdr:col>4</xdr:col>
                    <xdr:colOff>906780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6" name="Drop Down 31">
              <controlPr defaultSize="0" autoLine="0" autoPict="0">
                <anchor moveWithCells="1">
                  <from>
                    <xdr:col>2</xdr:col>
                    <xdr:colOff>0</xdr:colOff>
                    <xdr:row>12</xdr:row>
                    <xdr:rowOff>7620</xdr:rowOff>
                  </from>
                  <to>
                    <xdr:col>2</xdr:col>
                    <xdr:colOff>1135380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7" name="Check Box 58">
              <controlPr locked="0" defaultSize="0" autoFill="0" autoLine="0" autoPict="0">
                <anchor moveWithCells="1">
                  <from>
                    <xdr:col>3</xdr:col>
                    <xdr:colOff>403860</xdr:colOff>
                    <xdr:row>11</xdr:row>
                    <xdr:rowOff>182880</xdr:rowOff>
                  </from>
                  <to>
                    <xdr:col>3</xdr:col>
                    <xdr:colOff>708660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8" name="Drop Down 71">
              <controlPr defaultSize="0" autoLine="0" autoPict="0">
                <anchor moveWithCells="1">
                  <from>
                    <xdr:col>2</xdr:col>
                    <xdr:colOff>0</xdr:colOff>
                    <xdr:row>13</xdr:row>
                    <xdr:rowOff>7620</xdr:rowOff>
                  </from>
                  <to>
                    <xdr:col>2</xdr:col>
                    <xdr:colOff>1135380</xdr:colOff>
                    <xdr:row>14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9" name="Drop Down 72">
              <controlPr defaultSize="0" autoLine="0" autoPict="0">
                <anchor moveWithCells="1">
                  <from>
                    <xdr:col>2</xdr:col>
                    <xdr:colOff>0</xdr:colOff>
                    <xdr:row>14</xdr:row>
                    <xdr:rowOff>7620</xdr:rowOff>
                  </from>
                  <to>
                    <xdr:col>2</xdr:col>
                    <xdr:colOff>1135380</xdr:colOff>
                    <xdr:row>15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10" name="Drop Down 73">
              <controlPr defaultSize="0" autoLine="0" autoPict="0">
                <anchor moveWithCells="1">
                  <from>
                    <xdr:col>2</xdr:col>
                    <xdr:colOff>0</xdr:colOff>
                    <xdr:row>15</xdr:row>
                    <xdr:rowOff>7620</xdr:rowOff>
                  </from>
                  <to>
                    <xdr:col>2</xdr:col>
                    <xdr:colOff>1135380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11" name="Drop Down 74">
              <controlPr defaultSize="0" autoLine="0" autoPict="0">
                <anchor moveWithCells="1">
                  <from>
                    <xdr:col>2</xdr:col>
                    <xdr:colOff>0</xdr:colOff>
                    <xdr:row>16</xdr:row>
                    <xdr:rowOff>7620</xdr:rowOff>
                  </from>
                  <to>
                    <xdr:col>2</xdr:col>
                    <xdr:colOff>1135380</xdr:colOff>
                    <xdr:row>17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12" name="Drop Down 75">
              <controlPr defaultSize="0" autoLine="0" autoPict="0">
                <anchor moveWithCells="1">
                  <from>
                    <xdr:col>2</xdr:col>
                    <xdr:colOff>0</xdr:colOff>
                    <xdr:row>17</xdr:row>
                    <xdr:rowOff>7620</xdr:rowOff>
                  </from>
                  <to>
                    <xdr:col>2</xdr:col>
                    <xdr:colOff>1135380</xdr:colOff>
                    <xdr:row>18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13" name="Drop Down 76">
              <controlPr defaultSize="0" autoLine="0" autoPict="0">
                <anchor moveWithCells="1">
                  <from>
                    <xdr:col>2</xdr:col>
                    <xdr:colOff>0</xdr:colOff>
                    <xdr:row>18</xdr:row>
                    <xdr:rowOff>7620</xdr:rowOff>
                  </from>
                  <to>
                    <xdr:col>2</xdr:col>
                    <xdr:colOff>1135380</xdr:colOff>
                    <xdr:row>19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14" name="Drop Down 77">
              <controlPr defaultSize="0" autoLine="0" autoPict="0">
                <anchor moveWithCells="1">
                  <from>
                    <xdr:col>2</xdr:col>
                    <xdr:colOff>0</xdr:colOff>
                    <xdr:row>19</xdr:row>
                    <xdr:rowOff>0</xdr:rowOff>
                  </from>
                  <to>
                    <xdr:col>2</xdr:col>
                    <xdr:colOff>1135380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15" name="Check Box 80">
              <controlPr locked="0" defaultSize="0" autoFill="0" autoLine="0" autoPict="0">
                <anchor moveWithCells="1">
                  <from>
                    <xdr:col>3</xdr:col>
                    <xdr:colOff>403860</xdr:colOff>
                    <xdr:row>13</xdr:row>
                    <xdr:rowOff>182880</xdr:rowOff>
                  </from>
                  <to>
                    <xdr:col>3</xdr:col>
                    <xdr:colOff>708660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16" name="Check Box 81">
              <controlPr locked="0" defaultSize="0" autoFill="0" autoLine="0" autoPict="0">
                <anchor moveWithCells="1">
                  <from>
                    <xdr:col>3</xdr:col>
                    <xdr:colOff>403860</xdr:colOff>
                    <xdr:row>12</xdr:row>
                    <xdr:rowOff>182880</xdr:rowOff>
                  </from>
                  <to>
                    <xdr:col>3</xdr:col>
                    <xdr:colOff>708660</xdr:colOff>
                    <xdr:row>14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17" name="Check Box 82">
              <controlPr locked="0" defaultSize="0" autoFill="0" autoLine="0" autoPict="0">
                <anchor moveWithCells="1">
                  <from>
                    <xdr:col>3</xdr:col>
                    <xdr:colOff>403860</xdr:colOff>
                    <xdr:row>14</xdr:row>
                    <xdr:rowOff>182880</xdr:rowOff>
                  </from>
                  <to>
                    <xdr:col>3</xdr:col>
                    <xdr:colOff>708660</xdr:colOff>
                    <xdr:row>16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18" name="Check Box 83">
              <controlPr locked="0" defaultSize="0" autoFill="0" autoLine="0" autoPict="0">
                <anchor moveWithCells="1">
                  <from>
                    <xdr:col>3</xdr:col>
                    <xdr:colOff>403860</xdr:colOff>
                    <xdr:row>15</xdr:row>
                    <xdr:rowOff>190500</xdr:rowOff>
                  </from>
                  <to>
                    <xdr:col>3</xdr:col>
                    <xdr:colOff>708660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19" name="Check Box 84">
              <controlPr locked="0" defaultSize="0" autoFill="0" autoLine="0" autoPict="0">
                <anchor moveWithCells="1">
                  <from>
                    <xdr:col>3</xdr:col>
                    <xdr:colOff>388620</xdr:colOff>
                    <xdr:row>16</xdr:row>
                    <xdr:rowOff>182880</xdr:rowOff>
                  </from>
                  <to>
                    <xdr:col>3</xdr:col>
                    <xdr:colOff>693420</xdr:colOff>
                    <xdr:row>18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20" name="Check Box 85">
              <controlPr locked="0" defaultSize="0" autoFill="0" autoLine="0" autoPict="0">
                <anchor moveWithCells="1">
                  <from>
                    <xdr:col>3</xdr:col>
                    <xdr:colOff>388620</xdr:colOff>
                    <xdr:row>17</xdr:row>
                    <xdr:rowOff>182880</xdr:rowOff>
                  </from>
                  <to>
                    <xdr:col>3</xdr:col>
                    <xdr:colOff>693420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21" name="Check Box 86">
              <controlPr locked="0" defaultSize="0" autoFill="0" autoLine="0" autoPict="0">
                <anchor moveWithCells="1">
                  <from>
                    <xdr:col>3</xdr:col>
                    <xdr:colOff>388620</xdr:colOff>
                    <xdr:row>18</xdr:row>
                    <xdr:rowOff>182880</xdr:rowOff>
                  </from>
                  <to>
                    <xdr:col>3</xdr:col>
                    <xdr:colOff>693420</xdr:colOff>
                    <xdr:row>20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22" name="Drop Down 88">
              <controlPr defaultSize="0" autoLine="0" autoPict="0">
                <anchor moveWithCells="1">
                  <from>
                    <xdr:col>2</xdr:col>
                    <xdr:colOff>0</xdr:colOff>
                    <xdr:row>48</xdr:row>
                    <xdr:rowOff>7620</xdr:rowOff>
                  </from>
                  <to>
                    <xdr:col>2</xdr:col>
                    <xdr:colOff>1135380</xdr:colOff>
                    <xdr:row>49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23" name="Check Box 90">
              <controlPr locked="0" defaultSize="0" autoFill="0" autoLine="0" autoPict="0">
                <anchor moveWithCells="1">
                  <from>
                    <xdr:col>3</xdr:col>
                    <xdr:colOff>365760</xdr:colOff>
                    <xdr:row>47</xdr:row>
                    <xdr:rowOff>182880</xdr:rowOff>
                  </from>
                  <to>
                    <xdr:col>3</xdr:col>
                    <xdr:colOff>678180</xdr:colOff>
                    <xdr:row>49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24" name="Drop Down 91">
              <controlPr defaultSize="0" autoLine="0" autoPict="0">
                <anchor moveWithCells="1">
                  <from>
                    <xdr:col>2</xdr:col>
                    <xdr:colOff>0</xdr:colOff>
                    <xdr:row>49</xdr:row>
                    <xdr:rowOff>7620</xdr:rowOff>
                  </from>
                  <to>
                    <xdr:col>2</xdr:col>
                    <xdr:colOff>1135380</xdr:colOff>
                    <xdr:row>50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25" name="Drop Down 92">
              <controlPr defaultSize="0" autoLine="0" autoPict="0">
                <anchor moveWithCells="1">
                  <from>
                    <xdr:col>2</xdr:col>
                    <xdr:colOff>0</xdr:colOff>
                    <xdr:row>50</xdr:row>
                    <xdr:rowOff>7620</xdr:rowOff>
                  </from>
                  <to>
                    <xdr:col>2</xdr:col>
                    <xdr:colOff>1135380</xdr:colOff>
                    <xdr:row>51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26" name="Drop Down 93">
              <controlPr defaultSize="0" autoLine="0" autoPict="0">
                <anchor moveWithCells="1">
                  <from>
                    <xdr:col>2</xdr:col>
                    <xdr:colOff>0</xdr:colOff>
                    <xdr:row>51</xdr:row>
                    <xdr:rowOff>7620</xdr:rowOff>
                  </from>
                  <to>
                    <xdr:col>2</xdr:col>
                    <xdr:colOff>1135380</xdr:colOff>
                    <xdr:row>52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27" name="Drop Down 94">
              <controlPr defaultSize="0" autoLine="0" autoPict="0">
                <anchor moveWithCells="1">
                  <from>
                    <xdr:col>2</xdr:col>
                    <xdr:colOff>0</xdr:colOff>
                    <xdr:row>52</xdr:row>
                    <xdr:rowOff>7620</xdr:rowOff>
                  </from>
                  <to>
                    <xdr:col>2</xdr:col>
                    <xdr:colOff>1135380</xdr:colOff>
                    <xdr:row>53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28" name="Drop Down 95">
              <controlPr defaultSize="0" autoLine="0" autoPict="0">
                <anchor moveWithCells="1">
                  <from>
                    <xdr:col>2</xdr:col>
                    <xdr:colOff>0</xdr:colOff>
                    <xdr:row>53</xdr:row>
                    <xdr:rowOff>7620</xdr:rowOff>
                  </from>
                  <to>
                    <xdr:col>2</xdr:col>
                    <xdr:colOff>1135380</xdr:colOff>
                    <xdr:row>54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29" name="Drop Down 96">
              <controlPr defaultSize="0" autoLine="0" autoPict="0">
                <anchor moveWithCells="1">
                  <from>
                    <xdr:col>2</xdr:col>
                    <xdr:colOff>0</xdr:colOff>
                    <xdr:row>54</xdr:row>
                    <xdr:rowOff>7620</xdr:rowOff>
                  </from>
                  <to>
                    <xdr:col>2</xdr:col>
                    <xdr:colOff>1135380</xdr:colOff>
                    <xdr:row>55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30" name="Drop Down 97">
              <controlPr defaultSize="0" autoLine="0" autoPict="0">
                <anchor moveWithCells="1">
                  <from>
                    <xdr:col>2</xdr:col>
                    <xdr:colOff>0</xdr:colOff>
                    <xdr:row>54</xdr:row>
                    <xdr:rowOff>182880</xdr:rowOff>
                  </from>
                  <to>
                    <xdr:col>2</xdr:col>
                    <xdr:colOff>1135380</xdr:colOff>
                    <xdr:row>55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31" name="Check Box 98">
              <controlPr locked="0" defaultSize="0" autoFill="0" autoLine="0" autoPict="0">
                <anchor moveWithCells="1">
                  <from>
                    <xdr:col>3</xdr:col>
                    <xdr:colOff>365760</xdr:colOff>
                    <xdr:row>48</xdr:row>
                    <xdr:rowOff>182880</xdr:rowOff>
                  </from>
                  <to>
                    <xdr:col>3</xdr:col>
                    <xdr:colOff>678180</xdr:colOff>
                    <xdr:row>50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32" name="Check Box 99">
              <controlPr locked="0" defaultSize="0" autoFill="0" autoLine="0" autoPict="0">
                <anchor moveWithCells="1">
                  <from>
                    <xdr:col>3</xdr:col>
                    <xdr:colOff>365760</xdr:colOff>
                    <xdr:row>49</xdr:row>
                    <xdr:rowOff>175260</xdr:rowOff>
                  </from>
                  <to>
                    <xdr:col>3</xdr:col>
                    <xdr:colOff>678180</xdr:colOff>
                    <xdr:row>51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33" name="Check Box 100">
              <controlPr locked="0" defaultSize="0" autoFill="0" autoLine="0" autoPict="0">
                <anchor moveWithCells="1">
                  <from>
                    <xdr:col>3</xdr:col>
                    <xdr:colOff>365760</xdr:colOff>
                    <xdr:row>51</xdr:row>
                    <xdr:rowOff>0</xdr:rowOff>
                  </from>
                  <to>
                    <xdr:col>3</xdr:col>
                    <xdr:colOff>678180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34" name="Check Box 101">
              <controlPr locked="0" defaultSize="0" autoFill="0" autoLine="0" autoPict="0">
                <anchor moveWithCells="1">
                  <from>
                    <xdr:col>3</xdr:col>
                    <xdr:colOff>365760</xdr:colOff>
                    <xdr:row>51</xdr:row>
                    <xdr:rowOff>175260</xdr:rowOff>
                  </from>
                  <to>
                    <xdr:col>3</xdr:col>
                    <xdr:colOff>678180</xdr:colOff>
                    <xdr:row>53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35" name="Check Box 102">
              <controlPr locked="0" defaultSize="0" autoFill="0" autoLine="0" autoPict="0">
                <anchor moveWithCells="1">
                  <from>
                    <xdr:col>3</xdr:col>
                    <xdr:colOff>365760</xdr:colOff>
                    <xdr:row>52</xdr:row>
                    <xdr:rowOff>160020</xdr:rowOff>
                  </from>
                  <to>
                    <xdr:col>3</xdr:col>
                    <xdr:colOff>678180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36" name="Check Box 103">
              <controlPr locked="0" defaultSize="0" autoFill="0" autoLine="0" autoPict="0">
                <anchor moveWithCells="1">
                  <from>
                    <xdr:col>3</xdr:col>
                    <xdr:colOff>373380</xdr:colOff>
                    <xdr:row>53</xdr:row>
                    <xdr:rowOff>175260</xdr:rowOff>
                  </from>
                  <to>
                    <xdr:col>3</xdr:col>
                    <xdr:colOff>678180</xdr:colOff>
                    <xdr:row>55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37" name="Check Box 104">
              <controlPr locked="0" defaultSize="0" autoFill="0" autoLine="0" autoPict="0">
                <anchor moveWithCells="1">
                  <from>
                    <xdr:col>3</xdr:col>
                    <xdr:colOff>373380</xdr:colOff>
                    <xdr:row>55</xdr:row>
                    <xdr:rowOff>0</xdr:rowOff>
                  </from>
                  <to>
                    <xdr:col>3</xdr:col>
                    <xdr:colOff>678180</xdr:colOff>
                    <xdr:row>56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38" name="Check Box 106">
              <controlPr locked="0" defaultSize="0" autoFill="0" autoLine="0" autoPict="0">
                <anchor moveWithCells="1">
                  <from>
                    <xdr:col>5</xdr:col>
                    <xdr:colOff>2057400</xdr:colOff>
                    <xdr:row>4</xdr:row>
                    <xdr:rowOff>175260</xdr:rowOff>
                  </from>
                  <to>
                    <xdr:col>6</xdr:col>
                    <xdr:colOff>38100</xdr:colOff>
                    <xdr:row>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2:C20"/>
  <sheetViews>
    <sheetView workbookViewId="0">
      <selection activeCell="A2" sqref="A2"/>
    </sheetView>
  </sheetViews>
  <sheetFormatPr baseColWidth="10" defaultColWidth="11.44140625" defaultRowHeight="14.4" x14ac:dyDescent="0.3"/>
  <cols>
    <col min="1" max="1" width="15.44140625" style="144" bestFit="1" customWidth="1"/>
    <col min="2" max="16384" width="11.44140625" style="144"/>
  </cols>
  <sheetData>
    <row r="2" spans="1:3" x14ac:dyDescent="0.3">
      <c r="A2" s="144" t="s">
        <v>63</v>
      </c>
    </row>
    <row r="5" spans="1:3" x14ac:dyDescent="0.3">
      <c r="A5" s="131" t="s">
        <v>22</v>
      </c>
      <c r="B5" s="132">
        <f ca="1">TODAY()</f>
        <v>43368</v>
      </c>
    </row>
    <row r="6" spans="1:3" x14ac:dyDescent="0.3">
      <c r="A6" s="131"/>
      <c r="B6" s="132"/>
    </row>
    <row r="7" spans="1:3" x14ac:dyDescent="0.3">
      <c r="A7" s="133">
        <f ca="1">A8-1</f>
        <v>2017</v>
      </c>
      <c r="B7" s="131"/>
    </row>
    <row r="8" spans="1:3" x14ac:dyDescent="0.3">
      <c r="A8" s="134">
        <f ca="1">YEAR(B5)</f>
        <v>2018</v>
      </c>
      <c r="B8" s="131"/>
    </row>
    <row r="9" spans="1:3" x14ac:dyDescent="0.3">
      <c r="A9" s="134">
        <f ca="1">A8+1</f>
        <v>2019</v>
      </c>
      <c r="B9" s="131"/>
    </row>
    <row r="11" spans="1:3" x14ac:dyDescent="0.3">
      <c r="A11" s="144" t="s">
        <v>29</v>
      </c>
      <c r="B11" s="144">
        <v>415</v>
      </c>
    </row>
    <row r="12" spans="1:3" x14ac:dyDescent="0.3">
      <c r="A12" s="131" t="s">
        <v>30</v>
      </c>
      <c r="B12" s="131"/>
      <c r="C12" s="131"/>
    </row>
    <row r="13" spans="1:3" x14ac:dyDescent="0.3">
      <c r="A13" s="131"/>
      <c r="B13" s="131"/>
      <c r="C13" s="131"/>
    </row>
    <row r="14" spans="1:3" x14ac:dyDescent="0.3">
      <c r="A14" s="131" t="s">
        <v>43</v>
      </c>
      <c r="B14" s="131"/>
      <c r="C14" s="131"/>
    </row>
    <row r="15" spans="1:3" x14ac:dyDescent="0.3">
      <c r="A15" s="131"/>
      <c r="B15" s="131"/>
      <c r="C15" s="131"/>
    </row>
    <row r="16" spans="1:3" x14ac:dyDescent="0.3">
      <c r="A16" s="131" t="s">
        <v>3</v>
      </c>
      <c r="B16" s="131"/>
      <c r="C16" s="131"/>
    </row>
    <row r="17" spans="1:3" x14ac:dyDescent="0.3">
      <c r="A17" s="131" t="s">
        <v>44</v>
      </c>
      <c r="B17" s="131"/>
      <c r="C17" s="131"/>
    </row>
    <row r="18" spans="1:3" x14ac:dyDescent="0.3">
      <c r="A18" s="131" t="s">
        <v>45</v>
      </c>
      <c r="B18" s="131"/>
      <c r="C18" s="131"/>
    </row>
    <row r="19" spans="1:3" x14ac:dyDescent="0.3">
      <c r="A19" s="131" t="s">
        <v>52</v>
      </c>
      <c r="B19" s="131"/>
      <c r="C19" s="131"/>
    </row>
    <row r="20" spans="1:3" x14ac:dyDescent="0.3">
      <c r="A20" s="131"/>
      <c r="B20" s="131"/>
      <c r="C20" s="131"/>
    </row>
  </sheetData>
  <sheetProtection algorithmName="SHA-512" hashValue="RdYihVRgQZp0JwWRMdQ9HjPVreFOl8SJyP7kd4MowTYItMO+VrUpi8f205PHLzjP9llpFhRfu7OKsKK7juec9Q==" saltValue="sy0prnpEsvUpG99RFdHRzw==" spinCount="100000" sheet="1" objects="1" scenarios="1"/>
  <pageMargins left="0.7" right="0.7" top="0.75" bottom="0.75" header="0.3" footer="0.3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Exemple</vt:lpstr>
      <vt:lpstr>Calculateur CI</vt:lpstr>
      <vt:lpstr>Formules</vt:lpstr>
      <vt:lpstr>Plafond_PES</vt:lpstr>
      <vt:lpstr>'Calculateur CI'!Zone_d_impression</vt:lpstr>
      <vt:lpstr>Exemple!Zone_d_impression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</dc:creator>
  <cp:lastModifiedBy>Service Informatique</cp:lastModifiedBy>
  <cp:lastPrinted>2015-04-24T18:16:36Z</cp:lastPrinted>
  <dcterms:created xsi:type="dcterms:W3CDTF">2014-04-23T16:00:29Z</dcterms:created>
  <dcterms:modified xsi:type="dcterms:W3CDTF">2018-09-25T15:54:04Z</dcterms:modified>
</cp:coreProperties>
</file>